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0" yWindow="0" windowWidth="20730" windowHeight="10335" firstSheet="1" activeTab="1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CDV_PROY_BT!$A$1:$N$58</definedName>
    <definedName name="_xlnm.Print_Area" localSheetId="2">CDV_PROY_MT!$A$1:$N$58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8" l="1"/>
  <c r="Q14" i="4" l="1"/>
  <c r="U49" i="8"/>
  <c r="U50" i="8"/>
  <c r="G49" i="8"/>
  <c r="V49" i="8" s="1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F50" i="8" l="1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N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G28" i="8"/>
  <c r="V28" i="8" s="1"/>
  <c r="U27" i="8"/>
  <c r="G27" i="8"/>
  <c r="V27" i="8" s="1"/>
  <c r="U26" i="8"/>
  <c r="G26" i="8"/>
  <c r="V26" i="8" s="1"/>
  <c r="U25" i="8"/>
  <c r="G25" i="8"/>
  <c r="V25" i="8" s="1"/>
  <c r="U24" i="8"/>
  <c r="G24" i="8"/>
  <c r="V24" i="8" s="1"/>
  <c r="U23" i="8"/>
  <c r="G23" i="8"/>
  <c r="V23" i="8" s="1"/>
  <c r="J52" i="8" l="1"/>
  <c r="J54" i="8"/>
  <c r="H50" i="8"/>
  <c r="J50" i="8" s="1"/>
  <c r="H54" i="8"/>
  <c r="H52" i="8"/>
  <c r="N14" i="8"/>
  <c r="M24" i="8" l="1"/>
  <c r="M42" i="8" s="1"/>
  <c r="M43" i="8" s="1"/>
  <c r="M44" i="8" s="1"/>
  <c r="N15" i="8"/>
  <c r="M25" i="8" l="1"/>
  <c r="M29" i="8" s="1"/>
  <c r="M26" i="8" l="1"/>
  <c r="T5" i="3"/>
  <c r="W5" i="3" s="1"/>
  <c r="T6" i="3"/>
  <c r="T7" i="3"/>
  <c r="U7" i="3" s="1"/>
  <c r="T8" i="3"/>
  <c r="V8" i="3" s="1"/>
  <c r="T9" i="3"/>
  <c r="W9" i="3" s="1"/>
  <c r="T10" i="3"/>
  <c r="T11" i="3"/>
  <c r="T12" i="3"/>
  <c r="T13" i="3"/>
  <c r="T14" i="3"/>
  <c r="T15" i="3"/>
  <c r="W15" i="3" s="1"/>
  <c r="T16" i="3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X47" i="3" s="1"/>
  <c r="T48" i="3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X63" i="3" s="1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U104" i="3"/>
  <c r="W102" i="3"/>
  <c r="U102" i="3"/>
  <c r="V102" i="3"/>
  <c r="V98" i="3"/>
  <c r="U98" i="3"/>
  <c r="U96" i="3"/>
  <c r="W94" i="3"/>
  <c r="V90" i="3"/>
  <c r="W90" i="3"/>
  <c r="U88" i="3"/>
  <c r="W86" i="3"/>
  <c r="U84" i="3"/>
  <c r="W82" i="3"/>
  <c r="U82" i="3"/>
  <c r="V82" i="3"/>
  <c r="W80" i="3"/>
  <c r="W78" i="3"/>
  <c r="U78" i="3"/>
  <c r="V78" i="3"/>
  <c r="W74" i="3"/>
  <c r="U74" i="3"/>
  <c r="W72" i="3"/>
  <c r="W70" i="3"/>
  <c r="V70" i="3"/>
  <c r="U70" i="3"/>
  <c r="U67" i="3"/>
  <c r="W66" i="3"/>
  <c r="V62" i="3"/>
  <c r="U62" i="3"/>
  <c r="W62" i="3"/>
  <c r="V61" i="3"/>
  <c r="U60" i="3"/>
  <c r="W58" i="3"/>
  <c r="V58" i="3"/>
  <c r="V54" i="3"/>
  <c r="U54" i="3"/>
  <c r="W54" i="3"/>
  <c r="U52" i="3"/>
  <c r="W50" i="3"/>
  <c r="V50" i="3"/>
  <c r="W48" i="3"/>
  <c r="V46" i="3"/>
  <c r="U46" i="3"/>
  <c r="W46" i="3"/>
  <c r="W42" i="3"/>
  <c r="V42" i="3"/>
  <c r="V38" i="3"/>
  <c r="U38" i="3"/>
  <c r="W38" i="3"/>
  <c r="V35" i="3"/>
  <c r="W34" i="3"/>
  <c r="V34" i="3"/>
  <c r="W33" i="3"/>
  <c r="U32" i="3"/>
  <c r="W30" i="3"/>
  <c r="U29" i="3"/>
  <c r="V26" i="3"/>
  <c r="U26" i="3"/>
  <c r="W26" i="3"/>
  <c r="W22" i="3"/>
  <c r="V22" i="3"/>
  <c r="V18" i="3"/>
  <c r="U16" i="3"/>
  <c r="U15" i="3"/>
  <c r="V14" i="3"/>
  <c r="W13" i="3"/>
  <c r="U11" i="3"/>
  <c r="W10" i="3"/>
  <c r="V10" i="3"/>
  <c r="W6" i="3"/>
  <c r="V6" i="3"/>
  <c r="X3" i="3"/>
  <c r="X33" i="3" s="1"/>
  <c r="V75" i="3" l="1"/>
  <c r="U83" i="3"/>
  <c r="X12" i="3"/>
  <c r="V27" i="3"/>
  <c r="V19" i="3"/>
  <c r="U103" i="3"/>
  <c r="M27" i="8"/>
  <c r="M28" i="8" s="1"/>
  <c r="M30" i="8"/>
  <c r="M31" i="8" s="1"/>
  <c r="M32" i="8" s="1"/>
  <c r="M33" i="8" s="1"/>
  <c r="M34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Q15" i="4"/>
  <c r="Q16" i="4" s="1"/>
  <c r="X3" i="2"/>
  <c r="M35" i="8" l="1"/>
  <c r="M36" i="8" s="1"/>
  <c r="M37" i="8" s="1"/>
  <c r="M38" i="8" s="1"/>
  <c r="M39" i="8" s="1"/>
  <c r="N57" i="8" s="1"/>
  <c r="M40" i="8"/>
  <c r="M41" i="8" s="1"/>
  <c r="F25" i="4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N13" i="4" s="1"/>
  <c r="F24" i="4"/>
  <c r="F36" i="4"/>
  <c r="F48" i="4"/>
  <c r="F23" i="4"/>
  <c r="F27" i="4"/>
  <c r="F31" i="4"/>
  <c r="F39" i="4"/>
  <c r="F32" i="4"/>
  <c r="F44" i="4"/>
  <c r="N15" i="4" l="1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V108" i="2"/>
  <c r="W108" i="2"/>
  <c r="U108" i="2"/>
  <c r="X104" i="2"/>
  <c r="V104" i="2"/>
  <c r="W104" i="2"/>
  <c r="U104" i="2"/>
  <c r="X100" i="2"/>
  <c r="V100" i="2"/>
  <c r="W100" i="2"/>
  <c r="U100" i="2"/>
  <c r="X96" i="2"/>
  <c r="V96" i="2"/>
  <c r="W96" i="2"/>
  <c r="U96" i="2"/>
  <c r="X92" i="2"/>
  <c r="V92" i="2"/>
  <c r="W92" i="2"/>
  <c r="U92" i="2"/>
  <c r="X88" i="2"/>
  <c r="V88" i="2"/>
  <c r="W88" i="2"/>
  <c r="U88" i="2"/>
  <c r="X84" i="2"/>
  <c r="V84" i="2"/>
  <c r="W84" i="2"/>
  <c r="U84" i="2"/>
  <c r="X80" i="2"/>
  <c r="V80" i="2"/>
  <c r="W80" i="2"/>
  <c r="U80" i="2"/>
  <c r="X76" i="2"/>
  <c r="V76" i="2"/>
  <c r="W76" i="2"/>
  <c r="U76" i="2"/>
  <c r="X72" i="2"/>
  <c r="V72" i="2"/>
  <c r="W72" i="2"/>
  <c r="U72" i="2"/>
  <c r="X68" i="2"/>
  <c r="V68" i="2"/>
  <c r="W68" i="2"/>
  <c r="U68" i="2"/>
  <c r="X64" i="2"/>
  <c r="V64" i="2"/>
  <c r="W64" i="2"/>
  <c r="U64" i="2"/>
  <c r="X60" i="2"/>
  <c r="V60" i="2"/>
  <c r="W60" i="2"/>
  <c r="U60" i="2"/>
  <c r="X56" i="2"/>
  <c r="V56" i="2"/>
  <c r="W56" i="2"/>
  <c r="U56" i="2"/>
  <c r="X52" i="2"/>
  <c r="V52" i="2"/>
  <c r="W52" i="2"/>
  <c r="U52" i="2"/>
  <c r="X48" i="2"/>
  <c r="V48" i="2"/>
  <c r="W48" i="2"/>
  <c r="U48" i="2"/>
  <c r="X44" i="2"/>
  <c r="V44" i="2"/>
  <c r="W44" i="2"/>
  <c r="U44" i="2"/>
  <c r="X40" i="2"/>
  <c r="V40" i="2"/>
  <c r="W40" i="2"/>
  <c r="U40" i="2"/>
  <c r="X36" i="2"/>
  <c r="V36" i="2"/>
  <c r="W36" i="2"/>
  <c r="U36" i="2"/>
  <c r="X32" i="2"/>
  <c r="V32" i="2"/>
  <c r="W32" i="2"/>
  <c r="U32" i="2"/>
  <c r="X28" i="2"/>
  <c r="V28" i="2"/>
  <c r="W28" i="2"/>
  <c r="U28" i="2"/>
  <c r="X24" i="2"/>
  <c r="V24" i="2"/>
  <c r="W24" i="2"/>
  <c r="U24" i="2"/>
  <c r="X20" i="2"/>
  <c r="V20" i="2"/>
  <c r="W20" i="2"/>
  <c r="U20" i="2"/>
  <c r="X16" i="2"/>
  <c r="V16" i="2"/>
  <c r="W16" i="2"/>
  <c r="U16" i="2"/>
  <c r="X12" i="2"/>
  <c r="V12" i="2"/>
  <c r="W12" i="2"/>
  <c r="U12" i="2"/>
  <c r="X8" i="2"/>
  <c r="V8" i="2"/>
  <c r="W8" i="2"/>
  <c r="U8" i="2"/>
  <c r="X107" i="2"/>
  <c r="W107" i="2"/>
  <c r="V107" i="2"/>
  <c r="U107" i="2"/>
  <c r="X99" i="2"/>
  <c r="W99" i="2"/>
  <c r="U99" i="2"/>
  <c r="V99" i="2"/>
  <c r="X87" i="2"/>
  <c r="W87" i="2"/>
  <c r="U87" i="2"/>
  <c r="V87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95" i="2"/>
  <c r="W95" i="2"/>
  <c r="U95" i="2"/>
  <c r="V95" i="2"/>
  <c r="X102" i="2"/>
  <c r="W102" i="2"/>
  <c r="U102" i="2"/>
  <c r="V102" i="2"/>
  <c r="X94" i="2"/>
  <c r="W94" i="2"/>
  <c r="U94" i="2"/>
  <c r="V94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103" i="2"/>
  <c r="W103" i="2"/>
  <c r="U103" i="2"/>
  <c r="V103" i="2"/>
  <c r="X91" i="2"/>
  <c r="W91" i="2"/>
  <c r="U91" i="2"/>
  <c r="V91" i="2"/>
  <c r="X106" i="2"/>
  <c r="W106" i="2"/>
  <c r="U106" i="2"/>
  <c r="V106" i="2"/>
  <c r="X98" i="2"/>
  <c r="W98" i="2"/>
  <c r="U98" i="2"/>
  <c r="V98" i="2"/>
  <c r="X90" i="2"/>
  <c r="W90" i="2"/>
  <c r="U90" i="2"/>
  <c r="V90" i="2"/>
  <c r="X4" i="2"/>
  <c r="U4" i="2"/>
  <c r="W4" i="2"/>
  <c r="V4" i="2"/>
  <c r="X105" i="2"/>
  <c r="U105" i="2"/>
  <c r="W105" i="2"/>
  <c r="V105" i="2"/>
  <c r="X101" i="2"/>
  <c r="U101" i="2"/>
  <c r="W101" i="2"/>
  <c r="V101" i="2"/>
  <c r="X97" i="2"/>
  <c r="U97" i="2"/>
  <c r="W97" i="2"/>
  <c r="V97" i="2"/>
  <c r="X93" i="2"/>
  <c r="U93" i="2"/>
  <c r="W93" i="2"/>
  <c r="V93" i="2"/>
  <c r="X89" i="2"/>
  <c r="U89" i="2"/>
  <c r="W89" i="2"/>
  <c r="V89" i="2"/>
  <c r="X85" i="2"/>
  <c r="U85" i="2"/>
  <c r="W85" i="2"/>
  <c r="V85" i="2"/>
  <c r="X81" i="2"/>
  <c r="U81" i="2"/>
  <c r="W81" i="2"/>
  <c r="V81" i="2"/>
  <c r="X77" i="2"/>
  <c r="U77" i="2"/>
  <c r="W77" i="2"/>
  <c r="V77" i="2"/>
  <c r="X73" i="2"/>
  <c r="U73" i="2"/>
  <c r="W73" i="2"/>
  <c r="V73" i="2"/>
  <c r="X69" i="2"/>
  <c r="U69" i="2"/>
  <c r="W69" i="2"/>
  <c r="V69" i="2"/>
  <c r="X65" i="2"/>
  <c r="U65" i="2"/>
  <c r="W65" i="2"/>
  <c r="V65" i="2"/>
  <c r="X61" i="2"/>
  <c r="U61" i="2"/>
  <c r="W61" i="2"/>
  <c r="V61" i="2"/>
  <c r="X57" i="2"/>
  <c r="U57" i="2"/>
  <c r="W57" i="2"/>
  <c r="V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38" i="4"/>
  <c r="M39" i="4"/>
  <c r="M40" i="4"/>
  <c r="M41" i="4"/>
  <c r="M42" i="4"/>
  <c r="M43" i="4"/>
  <c r="M44" i="4"/>
  <c r="M45" i="4"/>
  <c r="M46" i="4"/>
  <c r="M47" i="4"/>
  <c r="M48" i="4"/>
  <c r="M49" i="4"/>
  <c r="F25" i="6" l="1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D55" i="4" l="1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G24" i="7" l="1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M15" i="7" l="1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30" i="4" l="1"/>
  <c r="M31" i="4" s="1"/>
  <c r="M32" i="4" s="1"/>
  <c r="M35" i="4" s="1"/>
  <c r="M36" i="4" s="1"/>
  <c r="M37" i="4" s="1"/>
  <c r="M28" i="4"/>
  <c r="M29" i="4"/>
  <c r="M33" i="4" l="1"/>
  <c r="M34" i="4"/>
  <c r="M23" i="4"/>
  <c r="M26" i="4" s="1"/>
  <c r="M24" i="4" l="1"/>
  <c r="M27" i="4" s="1"/>
  <c r="M25" i="4" l="1"/>
  <c r="N25" i="4" s="1"/>
  <c r="N57" i="4" s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<sst xmlns="http://schemas.openxmlformats.org/spreadsheetml/2006/main" count="735" uniqueCount="176">
  <si>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</si>
  <si>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</si>
  <si>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</si>
  <si>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</si>
  <si>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</si>
  <si>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</si>
  <si>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</si>
  <si>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</si>
  <si>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</si>
  <si>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</si>
  <si>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</si>
  <si>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</si>
  <si>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</si>
  <si>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</si>
  <si>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</si>
  <si>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</si>
  <si>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</si>
  <si>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</si>
  <si>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</si>
  <si>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</si>
  <si>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</si>
  <si>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</si>
  <si>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</si>
  <si>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</si>
  <si>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</si>
  <si>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</si>
  <si>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</si>
  <si>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</si>
  <si>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</si>
  <si>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</si>
  <si>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</si>
  <si>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</si>
  <si>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</si>
  <si>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</si>
  <si>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</si>
  <si>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</si>
  <si>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</si>
  <si>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</si>
  <si>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</si>
  <si>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</si>
  <si>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</si>
  <si>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</si>
  <si>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</si>
  <si>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</si>
  <si>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</si>
  <si>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</si>
  <si>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</si>
  <si>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</si>
  <si>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</si>
  <si>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</si>
  <si>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</si>
  <si>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</si>
  <si>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</si>
  <si>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</si>
  <si>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</si>
  <si>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</si>
  <si>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</si>
  <si>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</si>
  <si>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</si>
  <si>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</si>
  <si>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</si>
  <si>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</si>
  <si>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</si>
  <si>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</si>
  <si>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</si>
  <si>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</si>
  <si>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</si>
  <si>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</si>
  <si>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</si>
  <si>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</si>
  <si>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</si>
  <si>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</si>
  <si>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</si>
  <si>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</si>
  <si>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</si>
  <si>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</si>
  <si>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</si>
  <si>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</si>
  <si>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</si>
  <si>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</si>
  <si>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</si>
  <si>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</si>
  <si>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</si>
  <si>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</si>
  <si>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</si>
  <si>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</si>
  <si>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</si>
  <si>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</si>
  <si>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</si>
  <si>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</si>
  <si>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</si>
  <si>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</si>
  <si>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</si>
  <si>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</si>
  <si>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</si>
  <si>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</si>
  <si>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</si>
  <si>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</si>
  <si>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</si>
  <si>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</si>
  <si>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</si>
  <si>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</si>
  <si>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</si>
  <si>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</si>
  <si>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</si>
  <si>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</si>
  <si>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</si>
  <si>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</si>
  <si>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</si>
  <si>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</si>
  <si>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</si>
  <si>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</si>
  <si>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</si>
  <si>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</si>
  <si>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</si>
  <si>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</si>
  <si>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</si>
  <si>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</si>
  <si>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</si>
  <si>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</si>
  <si>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</si>
  <si>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</si>
  <si>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</si>
  <si>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</si>
  <si>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</si>
  <si>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</si>
  <si>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</si>
  <si>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</si>
  <si>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P3</t>
  </si>
  <si>
    <t>P2</t>
  </si>
  <si>
    <t>P1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</si>
  <si>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</si>
  <si>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</si>
  <si>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</si>
  <si>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</si>
  <si>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</si>
  <si>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</si>
  <si>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</si>
  <si>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</si>
  <si>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</si>
  <si>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</si>
  <si>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</si>
  <si>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</si>
  <si>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</si>
  <si>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</si>
  <si>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</si>
  <si>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</si>
  <si>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</si>
  <si>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</si>
  <si>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</si>
  <si>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</si>
  <si>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</si>
  <si>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</si>
  <si>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</si>
  <si>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</si>
  <si>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</si>
  <si>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</si>
  <si>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</si>
  <si>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</si>
  <si>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CDV-ACUMULADO: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</si>
  <si>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</si>
  <si>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</si>
  <si>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</si>
  <si>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</si>
  <si>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</si>
  <si>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</si>
  <si>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</si>
  <si>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J.P</t>
  </si>
  <si>
    <t>San Tomas de Berlanga</t>
  </si>
  <si>
    <t>P4</t>
  </si>
  <si>
    <t>P5</t>
  </si>
  <si>
    <t>P6</t>
  </si>
  <si>
    <t>Las Merceditas</t>
  </si>
  <si>
    <t>JEFATURA DE PLANIFICACION</t>
  </si>
  <si>
    <t>3 / 2 DE 2</t>
  </si>
  <si>
    <t>3 /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</si>
</sst>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390524</xdr:colOff>
      <xdr:row>58</xdr:row>
      <xdr:rowOff>0</xdr:rowOff>
    </xdr:from>
    <xdr:ext cx="1781175" cy="1038225"/>
    <xdr:pic>
      <xdr:nvPicPr>
        <xdr:cNvPr id="20" name="Imagen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/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28" t="s">
        <v>157</v>
      </c>
      <c r="B2" s="229"/>
      <c r="C2" s="229"/>
      <c r="D2" s="229"/>
      <c r="E2" s="230"/>
      <c r="G2" s="228" t="s">
        <v>158</v>
      </c>
      <c r="H2" s="229"/>
      <c r="I2" s="229"/>
      <c r="J2" s="229"/>
      <c r="K2" s="230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146</v>
      </c>
      <c r="K3" s="112" t="s">
        <v>145</v>
      </c>
    </row>
    <row r="4" spans="1:13" x14ac:dyDescent="0.25">
      <c r="A4" s="225" t="s">
        <v>6</v>
      </c>
      <c r="B4" s="96">
        <v>4</v>
      </c>
      <c r="C4" s="96">
        <v>4</v>
      </c>
      <c r="D4" s="97">
        <v>312</v>
      </c>
      <c r="E4" s="98">
        <v>185</v>
      </c>
      <c r="G4" s="225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26"/>
      <c r="B5" s="99">
        <v>2</v>
      </c>
      <c r="C5" s="99">
        <v>4</v>
      </c>
      <c r="D5" s="100">
        <v>469</v>
      </c>
      <c r="E5" s="101">
        <v>279</v>
      </c>
      <c r="G5" s="226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26"/>
      <c r="B6" s="99" t="s">
        <v>0</v>
      </c>
      <c r="C6" s="99">
        <v>4</v>
      </c>
      <c r="D6" s="100">
        <v>692</v>
      </c>
      <c r="E6" s="101">
        <v>412</v>
      </c>
      <c r="G6" s="226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26"/>
      <c r="B7" s="99" t="s">
        <v>1</v>
      </c>
      <c r="C7" s="99">
        <v>2</v>
      </c>
      <c r="D7" s="100">
        <v>831</v>
      </c>
      <c r="E7" s="101">
        <v>495</v>
      </c>
      <c r="G7" s="226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26"/>
      <c r="B8" s="99" t="s">
        <v>2</v>
      </c>
      <c r="C8" s="99">
        <v>2</v>
      </c>
      <c r="D8" s="100">
        <v>982</v>
      </c>
      <c r="E8" s="101">
        <v>584</v>
      </c>
      <c r="G8" s="226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27"/>
      <c r="B9" s="102" t="s">
        <v>3</v>
      </c>
      <c r="C9" s="102" t="s">
        <v>0</v>
      </c>
      <c r="D9" s="103">
        <v>1159</v>
      </c>
      <c r="E9" s="104">
        <v>690</v>
      </c>
      <c r="G9" s="227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25" t="s">
        <v>7</v>
      </c>
      <c r="B10" s="96">
        <v>4</v>
      </c>
      <c r="C10" s="96">
        <v>4</v>
      </c>
      <c r="D10" s="97">
        <v>276</v>
      </c>
      <c r="E10" s="98">
        <v>164</v>
      </c>
      <c r="G10" s="225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26"/>
      <c r="B11" s="99">
        <v>2</v>
      </c>
      <c r="C11" s="99">
        <v>4</v>
      </c>
      <c r="D11" s="100">
        <v>419</v>
      </c>
      <c r="E11" s="101">
        <v>249</v>
      </c>
      <c r="G11" s="226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26"/>
      <c r="B12" s="99" t="s">
        <v>0</v>
      </c>
      <c r="C12" s="99">
        <v>4</v>
      </c>
      <c r="D12" s="100">
        <v>622</v>
      </c>
      <c r="E12" s="101">
        <v>370</v>
      </c>
      <c r="G12" s="226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26"/>
      <c r="B13" s="99" t="s">
        <v>1</v>
      </c>
      <c r="C13" s="99">
        <v>2</v>
      </c>
      <c r="D13" s="100">
        <v>746</v>
      </c>
      <c r="E13" s="101">
        <v>444</v>
      </c>
      <c r="G13" s="226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26"/>
      <c r="B14" s="99" t="s">
        <v>2</v>
      </c>
      <c r="C14" s="99">
        <v>2</v>
      </c>
      <c r="D14" s="100">
        <v>887</v>
      </c>
      <c r="E14" s="101">
        <v>528</v>
      </c>
      <c r="G14" s="226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27"/>
      <c r="B15" s="102" t="s">
        <v>3</v>
      </c>
      <c r="C15" s="102" t="s">
        <v>0</v>
      </c>
      <c r="D15" s="103">
        <v>1049</v>
      </c>
      <c r="E15" s="104">
        <v>625</v>
      </c>
      <c r="G15" s="227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25" t="s">
        <v>8</v>
      </c>
      <c r="B16" s="105">
        <v>8</v>
      </c>
      <c r="C16" s="106">
        <v>8</v>
      </c>
      <c r="D16" s="97">
        <v>209</v>
      </c>
      <c r="E16" s="98">
        <v>124</v>
      </c>
      <c r="G16" s="225" t="s">
        <v>8</v>
      </c>
      <c r="H16" s="105"/>
      <c r="I16" s="106"/>
      <c r="J16" s="97"/>
      <c r="K16" s="98"/>
      <c r="M16" s="86"/>
    </row>
    <row r="17" spans="1:13" x14ac:dyDescent="0.25">
      <c r="A17" s="226"/>
      <c r="B17" s="107">
        <v>6</v>
      </c>
      <c r="C17" s="108">
        <v>8</v>
      </c>
      <c r="D17" s="100">
        <v>319</v>
      </c>
      <c r="E17" s="101">
        <v>190</v>
      </c>
      <c r="G17" s="226"/>
      <c r="H17" s="107"/>
      <c r="I17" s="108"/>
      <c r="J17" s="100"/>
      <c r="K17" s="101"/>
      <c r="M17" s="86"/>
    </row>
    <row r="18" spans="1:13" x14ac:dyDescent="0.25">
      <c r="A18" s="226"/>
      <c r="B18" s="107">
        <v>6</v>
      </c>
      <c r="C18" s="108">
        <v>6</v>
      </c>
      <c r="D18" s="100">
        <v>319</v>
      </c>
      <c r="E18" s="101">
        <v>190</v>
      </c>
      <c r="G18" s="226"/>
      <c r="H18" s="107"/>
      <c r="I18" s="108"/>
      <c r="J18" s="100"/>
      <c r="K18" s="101"/>
      <c r="M18" s="86"/>
    </row>
    <row r="19" spans="1:13" x14ac:dyDescent="0.25">
      <c r="A19" s="226"/>
      <c r="B19" s="107">
        <v>4</v>
      </c>
      <c r="C19" s="108">
        <v>4</v>
      </c>
      <c r="D19" s="100">
        <v>474</v>
      </c>
      <c r="E19" s="101">
        <v>282</v>
      </c>
      <c r="G19" s="226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26"/>
      <c r="B20" s="107">
        <v>2</v>
      </c>
      <c r="C20" s="108">
        <v>4</v>
      </c>
      <c r="D20" s="100">
        <v>688</v>
      </c>
      <c r="E20" s="101">
        <v>401</v>
      </c>
      <c r="G20" s="226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26"/>
      <c r="B21" s="107" t="s">
        <v>0</v>
      </c>
      <c r="C21" s="108">
        <v>4</v>
      </c>
      <c r="D21" s="100">
        <v>975</v>
      </c>
      <c r="E21" s="101">
        <v>580</v>
      </c>
      <c r="G21" s="226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26"/>
      <c r="B22" s="107" t="s">
        <v>1</v>
      </c>
      <c r="C22" s="108">
        <v>2</v>
      </c>
      <c r="D22" s="100">
        <v>1146</v>
      </c>
      <c r="E22" s="101">
        <v>682</v>
      </c>
      <c r="G22" s="226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26"/>
      <c r="B23" s="107" t="s">
        <v>2</v>
      </c>
      <c r="C23" s="108">
        <v>2</v>
      </c>
      <c r="D23" s="100">
        <v>1335</v>
      </c>
      <c r="E23" s="101">
        <v>795</v>
      </c>
      <c r="G23" s="226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27"/>
      <c r="B24" s="109" t="s">
        <v>3</v>
      </c>
      <c r="C24" s="102" t="s">
        <v>0</v>
      </c>
      <c r="D24" s="103">
        <v>1539</v>
      </c>
      <c r="E24" s="104">
        <v>910</v>
      </c>
      <c r="G24" s="227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25" t="s">
        <v>9</v>
      </c>
      <c r="B25" s="96">
        <v>4</v>
      </c>
      <c r="C25" s="96">
        <v>4</v>
      </c>
      <c r="D25" s="97">
        <v>298</v>
      </c>
      <c r="E25" s="98">
        <v>177</v>
      </c>
      <c r="G25" s="225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26"/>
      <c r="B26" s="99">
        <v>2</v>
      </c>
      <c r="C26" s="99">
        <v>4</v>
      </c>
      <c r="D26" s="100">
        <v>427</v>
      </c>
      <c r="E26" s="101">
        <v>254</v>
      </c>
      <c r="G26" s="226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26"/>
      <c r="B27" s="99" t="s">
        <v>0</v>
      </c>
      <c r="C27" s="99">
        <v>4</v>
      </c>
      <c r="D27" s="100">
        <v>595</v>
      </c>
      <c r="E27" s="101">
        <v>351</v>
      </c>
      <c r="G27" s="226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26"/>
      <c r="B28" s="99" t="s">
        <v>1</v>
      </c>
      <c r="C28" s="99">
        <v>2</v>
      </c>
      <c r="D28" s="100">
        <v>708</v>
      </c>
      <c r="E28" s="101">
        <v>420</v>
      </c>
      <c r="G28" s="226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26"/>
      <c r="B29" s="99" t="s">
        <v>2</v>
      </c>
      <c r="C29" s="99">
        <v>2</v>
      </c>
      <c r="D29" s="100">
        <v>833</v>
      </c>
      <c r="E29" s="101">
        <v>495</v>
      </c>
      <c r="G29" s="226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27"/>
      <c r="B30" s="102" t="s">
        <v>3</v>
      </c>
      <c r="C30" s="102" t="s">
        <v>0</v>
      </c>
      <c r="D30" s="103">
        <v>972</v>
      </c>
      <c r="E30" s="104">
        <v>570</v>
      </c>
      <c r="G30" s="227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G2:K2"/>
    <mergeCell ref="G4:G9"/>
    <mergeCell ref="G10:G15"/>
    <mergeCell ref="G16:G24"/>
    <mergeCell ref="G25:G30"/>
    <mergeCell ref="A25:A30"/>
    <mergeCell ref="A2:E2"/>
    <mergeCell ref="A4:A9"/>
    <mergeCell ref="A10:A15"/>
    <mergeCell ref="A16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57"/>
  <sheetViews>
    <sheetView tabSelected="1" zoomScale="85" zoomScaleNormal="85" workbookViewId="0">
      <selection activeCell="AI5" sqref="AI5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61" t="s">
        <v>175</v>
      </c>
    </row>
    <row r="2" spans="1:31" ht="18" x14ac:dyDescent="0.25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31" ht="18" x14ac:dyDescent="0.25">
      <c r="A3" s="133"/>
      <c r="B3" s="133"/>
      <c r="C3" s="133"/>
      <c r="D3" s="133"/>
      <c r="E3" s="133"/>
      <c r="F3" s="22" t="s">
        <v>173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40" t="s">
        <v>111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135</v>
      </c>
      <c r="AE4" s="138" t="s">
        <v>141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136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2" t="s">
        <v>67</v>
      </c>
      <c r="E6" s="252"/>
      <c r="F6" s="260" t="s">
        <v>92</v>
      </c>
      <c r="G6" s="261"/>
      <c r="H6" s="257" t="s">
        <v>168</v>
      </c>
      <c r="I6" s="258"/>
      <c r="J6" s="259"/>
      <c r="K6" s="262" t="s">
        <v>81</v>
      </c>
      <c r="L6" s="263"/>
      <c r="M6" s="255" t="s">
        <v>172</v>
      </c>
      <c r="N6" s="256"/>
      <c r="Q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137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138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3" t="s">
        <v>68</v>
      </c>
      <c r="E8" s="252"/>
      <c r="F8" s="254"/>
      <c r="G8" s="26"/>
      <c r="H8" s="29"/>
      <c r="I8" s="268"/>
      <c r="J8" s="269"/>
      <c r="K8" s="26"/>
      <c r="L8" s="26" t="s">
        <v>139</v>
      </c>
      <c r="M8" s="26"/>
      <c r="N8" s="207" t="s">
        <v>136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143</v>
      </c>
      <c r="L9" s="204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7" t="s">
        <v>70</v>
      </c>
      <c r="E10" s="248"/>
      <c r="F10" s="18"/>
      <c r="G10" s="18"/>
      <c r="H10" s="18"/>
      <c r="I10" s="18"/>
      <c r="J10" s="18"/>
      <c r="K10" s="23"/>
      <c r="L10" s="18" t="s">
        <v>144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140</v>
      </c>
      <c r="L11" s="35"/>
      <c r="M11" s="18"/>
      <c r="N11" s="205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127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2</v>
      </c>
      <c r="E13" s="21"/>
      <c r="F13" s="28"/>
      <c r="G13" s="42" t="s">
        <v>32</v>
      </c>
      <c r="H13" s="241" t="s">
        <v>167</v>
      </c>
      <c r="I13" s="242"/>
      <c r="J13" s="242"/>
      <c r="K13" s="41"/>
      <c r="L13" s="21"/>
      <c r="M13" s="115" t="s">
        <v>93</v>
      </c>
      <c r="N13" s="206">
        <f>+N14/N11</f>
        <v>4.8783668697735667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440</v>
      </c>
      <c r="E14" s="41"/>
      <c r="F14" s="28"/>
      <c r="G14" s="42" t="s">
        <v>35</v>
      </c>
      <c r="H14" s="243">
        <v>43598</v>
      </c>
      <c r="I14" s="244"/>
      <c r="J14" s="244"/>
      <c r="K14" s="41"/>
      <c r="L14" s="21"/>
      <c r="M14" s="115" t="s">
        <v>142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4.8783668697735667</v>
      </c>
      <c r="P14" s="220" t="s">
        <v>166</v>
      </c>
      <c r="Q14" s="221" t="e">
        <f>+D13+#REF!+#REF!+#REF!+#REF!+#REF!+#REF!+#REF!</f>
        <v>#REF!</v>
      </c>
      <c r="R14" s="266" t="s">
        <v>164</v>
      </c>
      <c r="S14" s="266"/>
      <c r="T14" s="266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4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65"/>
      <c r="C15" s="265"/>
      <c r="D15" s="265"/>
      <c r="E15" s="265"/>
      <c r="F15" s="265"/>
      <c r="G15" s="265"/>
      <c r="H15" s="265"/>
      <c r="I15" s="265"/>
      <c r="J15" s="265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10</v>
      </c>
      <c r="P15" s="220" t="s">
        <v>165</v>
      </c>
      <c r="Q15" s="221" t="e">
        <f>+D14+#REF!+#REF!+#REF!+#REF!+#REF!+#REF!+#REF!</f>
        <v>#REF!</v>
      </c>
      <c r="R15" s="267" t="s">
        <v>162</v>
      </c>
      <c r="S15" s="223" t="s">
        <v>160</v>
      </c>
      <c r="T15" s="222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 t="e">
        <f>+Q15/110</f>
        <v>#REF!</v>
      </c>
      <c r="R16" s="267"/>
      <c r="S16" s="223" t="s">
        <v>161</v>
      </c>
      <c r="T16" s="222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67" t="s">
        <v>163</v>
      </c>
      <c r="S17" s="223" t="s">
        <v>160</v>
      </c>
      <c r="T17" s="222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159</v>
      </c>
      <c r="M18" s="21"/>
      <c r="N18" s="163"/>
      <c r="R18" s="267"/>
      <c r="S18" s="223" t="s">
        <v>161</v>
      </c>
      <c r="T18" s="222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128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1" t="s">
        <v>38</v>
      </c>
      <c r="B21" s="246"/>
      <c r="C21" s="52" t="s">
        <v>39</v>
      </c>
      <c r="D21" s="52" t="s">
        <v>40</v>
      </c>
      <c r="E21" s="53" t="s">
        <v>41</v>
      </c>
      <c r="F21" s="53" t="s">
        <v>42</v>
      </c>
      <c r="G21" s="251" t="s">
        <v>43</v>
      </c>
      <c r="H21" s="245"/>
      <c r="I21" s="245"/>
      <c r="J21" s="246"/>
      <c r="K21" s="249" t="s">
        <v>44</v>
      </c>
      <c r="L21" s="245" t="s">
        <v>45</v>
      </c>
      <c r="M21" s="245"/>
      <c r="N21" s="246"/>
      <c r="P21" s="138" t="s">
        <v>43</v>
      </c>
      <c r="Q21" s="224" t="e">
        <f>+H52+#REF!+#REF!+#REF!+#REF!+#REF!+#REF!+#REF!</f>
        <v>#REF!</v>
      </c>
      <c r="R21" s="224"/>
      <c r="S21" s="224" t="e">
        <f>+J52+#REF!+#REF!+#REF!+#REF!+#REF!+#REF!+#REF!</f>
        <v>#REF!</v>
      </c>
      <c r="T21" s="224" t="e">
        <f>+Q21+S21</f>
        <v>#REF!</v>
      </c>
      <c r="U21" s="231" t="s">
        <v>98</v>
      </c>
      <c r="V21" s="231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0"/>
      <c r="L22" s="53" t="s">
        <v>54</v>
      </c>
      <c r="M22" s="43" t="s">
        <v>55</v>
      </c>
      <c r="N22" s="57" t="s">
        <v>56</v>
      </c>
      <c r="U22" s="231"/>
      <c r="V22" s="231"/>
    </row>
    <row r="23" spans="1:24" x14ac:dyDescent="0.25">
      <c r="A23" s="191" t="s">
        <v>128</v>
      </c>
      <c r="B23" s="164" t="s">
        <v>169</v>
      </c>
      <c r="C23" s="165">
        <v>61</v>
      </c>
      <c r="D23" s="165">
        <v>1</v>
      </c>
      <c r="E23" s="166">
        <v>330</v>
      </c>
      <c r="F23" s="192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2.8848230722625443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50" si="0">IF(C23="","",ROUND(F23*C23,0))</f>
        <v>176</v>
      </c>
      <c r="L23" s="61">
        <f>IF($N$19="","",IF(C23="","",ROUND(K23/J23,2)))</f>
        <v>0.63</v>
      </c>
      <c r="M23" s="61">
        <f>IF(C23="","",VLOOKUP(A23,$B$23:$N$50,12,FALSE)+L23+N18)</f>
        <v>0.63</v>
      </c>
      <c r="N23" s="154"/>
      <c r="U23" s="138">
        <f>+IF(C23="",0,C23)</f>
        <v>61</v>
      </c>
      <c r="V23" s="138">
        <f>IF(OR(C23="",G23=""),0,C23*G23)</f>
        <v>61</v>
      </c>
    </row>
    <row r="24" spans="1:24" x14ac:dyDescent="0.25">
      <c r="A24" s="167" t="s">
        <v>169</v>
      </c>
      <c r="B24" s="168" t="s">
        <v>170</v>
      </c>
      <c r="C24" s="169">
        <v>61</v>
      </c>
      <c r="D24" s="169">
        <v>1</v>
      </c>
      <c r="E24" s="170">
        <v>220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2.7652578548712401</v>
      </c>
      <c r="G24" s="59">
        <f t="shared" ref="G24:G50" si="1">IF(OR($N$10="",C24=""),"",IF($N$10="1F",1,3))</f>
        <v>1</v>
      </c>
      <c r="H24" s="183">
        <v>2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279</v>
      </c>
      <c r="K24" s="63">
        <f t="shared" si="0"/>
        <v>169</v>
      </c>
      <c r="L24" s="62">
        <f t="shared" ref="L24:L49" si="2">IF($N$19="","",IF(C24="","",ROUND(K24/J24,2)))</f>
        <v>0.61</v>
      </c>
      <c r="M24" s="62">
        <f t="shared" ref="M24:M49" si="3">IF(C24="","",VLOOKUP(A24,$B$23:$N$50,12,FALSE)+L24)</f>
        <v>1.24</v>
      </c>
      <c r="N24" s="155"/>
      <c r="U24" s="138">
        <f t="shared" ref="U24:U49" si="4">+IF(C24="",0,C24)</f>
        <v>61</v>
      </c>
      <c r="V24" s="138">
        <f t="shared" ref="V24:V49" si="5">IF(OR(C24="",G24=""),0,C24*G24)</f>
        <v>61</v>
      </c>
    </row>
    <row r="25" spans="1:24" x14ac:dyDescent="0.25">
      <c r="A25" s="167" t="s">
        <v>170</v>
      </c>
      <c r="B25" s="168" t="s">
        <v>171</v>
      </c>
      <c r="C25" s="169">
        <v>62</v>
      </c>
      <c r="D25" s="169">
        <v>1</v>
      </c>
      <c r="E25" s="170">
        <v>110</v>
      </c>
      <c r="F25" s="58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>2.6456926374799354</v>
      </c>
      <c r="G25" s="59">
        <f t="shared" si="1"/>
        <v>1</v>
      </c>
      <c r="H25" s="183">
        <v>2</v>
      </c>
      <c r="I25" s="183">
        <v>2</v>
      </c>
      <c r="J25" s="59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>279</v>
      </c>
      <c r="K25" s="63">
        <f t="shared" si="0"/>
        <v>164</v>
      </c>
      <c r="L25" s="62">
        <f t="shared" si="2"/>
        <v>0.59</v>
      </c>
      <c r="M25" s="62">
        <f t="shared" si="3"/>
        <v>1.83</v>
      </c>
      <c r="N25" s="155">
        <f>+M25</f>
        <v>1.83</v>
      </c>
      <c r="U25" s="138">
        <f t="shared" si="4"/>
        <v>62</v>
      </c>
      <c r="V25" s="138">
        <f t="shared" si="5"/>
        <v>62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si="2"/>
        <v/>
      </c>
      <c r="M26" s="62" t="str">
        <f t="shared" si="3"/>
        <v/>
      </c>
      <c r="N26" s="155"/>
      <c r="U26" s="138">
        <f t="shared" si="4"/>
        <v>0</v>
      </c>
      <c r="V26" s="138">
        <f t="shared" si="5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2"/>
        <v/>
      </c>
      <c r="M27" s="62" t="str">
        <f t="shared" si="3"/>
        <v/>
      </c>
      <c r="N27" s="155"/>
      <c r="U27" s="138">
        <f t="shared" si="4"/>
        <v>0</v>
      </c>
      <c r="V27" s="138">
        <f t="shared" si="5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2"/>
        <v/>
      </c>
      <c r="M28" s="62" t="str">
        <f t="shared" si="3"/>
        <v/>
      </c>
      <c r="N28" s="155"/>
      <c r="U28" s="138">
        <f t="shared" si="4"/>
        <v>0</v>
      </c>
      <c r="V28" s="138">
        <f t="shared" si="5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2"/>
        <v/>
      </c>
      <c r="M29" s="62" t="str">
        <f t="shared" si="3"/>
        <v/>
      </c>
      <c r="N29" s="155"/>
      <c r="U29" s="138">
        <f t="shared" si="4"/>
        <v>0</v>
      </c>
      <c r="V29" s="138">
        <f t="shared" si="5"/>
        <v>0</v>
      </c>
    </row>
    <row r="30" spans="1:24" x14ac:dyDescent="0.25">
      <c r="A30" s="167"/>
      <c r="B30" s="168"/>
      <c r="C30" s="169"/>
      <c r="D30" s="169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2"/>
        <v/>
      </c>
      <c r="M30" s="62" t="str">
        <f t="shared" si="3"/>
        <v/>
      </c>
      <c r="N30" s="155"/>
      <c r="U30" s="138">
        <f t="shared" si="4"/>
        <v>0</v>
      </c>
      <c r="V30" s="138">
        <f t="shared" si="5"/>
        <v>0</v>
      </c>
    </row>
    <row r="31" spans="1:24" x14ac:dyDescent="0.25">
      <c r="A31" s="171"/>
      <c r="B31" s="172"/>
      <c r="C31" s="173"/>
      <c r="D31" s="173"/>
      <c r="E31" s="170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2"/>
        <v/>
      </c>
      <c r="M31" s="62" t="str">
        <f t="shared" si="3"/>
        <v/>
      </c>
      <c r="N31" s="155"/>
      <c r="U31" s="138">
        <f t="shared" si="4"/>
        <v>0</v>
      </c>
      <c r="V31" s="138">
        <f t="shared" si="5"/>
        <v>0</v>
      </c>
    </row>
    <row r="32" spans="1:24" x14ac:dyDescent="0.25">
      <c r="A32" s="167"/>
      <c r="B32" s="168"/>
      <c r="C32" s="169"/>
      <c r="D32" s="169"/>
      <c r="E32" s="174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2"/>
        <v/>
      </c>
      <c r="M32" s="62" t="str">
        <f t="shared" si="3"/>
        <v/>
      </c>
      <c r="N32" s="155"/>
      <c r="U32" s="138">
        <f t="shared" si="4"/>
        <v>0</v>
      </c>
      <c r="V32" s="138">
        <f t="shared" si="5"/>
        <v>0</v>
      </c>
    </row>
    <row r="33" spans="1:22" x14ac:dyDescent="0.25">
      <c r="A33" s="175"/>
      <c r="B33" s="176"/>
      <c r="C33" s="177"/>
      <c r="D33" s="177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2"/>
        <v/>
      </c>
      <c r="M33" s="62" t="str">
        <f t="shared" si="3"/>
        <v/>
      </c>
      <c r="N33" s="155"/>
      <c r="U33" s="138">
        <f t="shared" si="4"/>
        <v>0</v>
      </c>
      <c r="V33" s="138">
        <f t="shared" si="5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2"/>
        <v/>
      </c>
      <c r="M34" s="62" t="str">
        <f t="shared" si="3"/>
        <v/>
      </c>
      <c r="N34" s="155"/>
      <c r="U34" s="138">
        <f t="shared" si="4"/>
        <v>0</v>
      </c>
      <c r="V34" s="138">
        <f t="shared" si="5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2"/>
        <v/>
      </c>
      <c r="M35" s="62" t="str">
        <f t="shared" si="3"/>
        <v/>
      </c>
      <c r="N35" s="155"/>
      <c r="U35" s="138">
        <f t="shared" si="4"/>
        <v>0</v>
      </c>
      <c r="V35" s="138">
        <f t="shared" si="5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2"/>
        <v/>
      </c>
      <c r="M36" s="62" t="str">
        <f t="shared" si="3"/>
        <v/>
      </c>
      <c r="N36" s="155"/>
      <c r="U36" s="138">
        <f t="shared" si="4"/>
        <v>0</v>
      </c>
      <c r="V36" s="138">
        <f t="shared" si="5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2"/>
        <v/>
      </c>
      <c r="M37" s="62" t="str">
        <f t="shared" si="3"/>
        <v/>
      </c>
      <c r="N37" s="155"/>
      <c r="U37" s="138">
        <f t="shared" si="4"/>
        <v>0</v>
      </c>
      <c r="V37" s="138">
        <f t="shared" si="5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22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22" ht="15.75" hidden="1" thickBot="1" x14ac:dyDescent="0.3">
      <c r="A50" s="143"/>
      <c r="B50" s="67" t="str">
        <f>IF(N19="","",N19)</f>
        <v>P3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22" ht="15.75" thickBot="1" x14ac:dyDescent="0.3">
      <c r="A51" s="73" t="s">
        <v>112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4"/>
      <c r="U51" s="138">
        <f t="shared" si="7"/>
        <v>0</v>
      </c>
      <c r="V51" s="138">
        <f t="shared" si="8"/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187</v>
      </c>
      <c r="K52" s="147"/>
      <c r="L52" s="91"/>
      <c r="M52" s="92"/>
      <c r="N52" s="235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5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187</v>
      </c>
      <c r="L54" s="91"/>
      <c r="M54" s="92"/>
      <c r="N54" s="235"/>
    </row>
    <row r="55" spans="1:22" ht="15.75" thickBot="1" x14ac:dyDescent="0.3">
      <c r="A55" s="238" t="s">
        <v>122</v>
      </c>
      <c r="B55" s="238"/>
      <c r="C55" s="238"/>
      <c r="D55" s="21">
        <f>IF(N10="","",SUM(C23:C49))</f>
        <v>184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3"/>
      <c r="N56" s="84" t="s">
        <v>61</v>
      </c>
    </row>
    <row r="57" spans="1:22" ht="15.75" thickBot="1" x14ac:dyDescent="0.3">
      <c r="A57" s="148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7"/>
      <c r="N57" s="85">
        <f>MAX(N23:N49)</f>
        <v>1.83</v>
      </c>
    </row>
  </sheetData>
  <mergeCells count="26">
    <mergeCell ref="R14:T14"/>
    <mergeCell ref="R15:R16"/>
    <mergeCell ref="R17:R18"/>
    <mergeCell ref="I8:J8"/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U21:U22"/>
    <mergeCell ref="V21:V22"/>
    <mergeCell ref="B56:M56"/>
    <mergeCell ref="N51:N54"/>
    <mergeCell ref="B57:M57"/>
    <mergeCell ref="A55:C55"/>
  </mergeCells>
  <conditionalFormatting sqref="N42:N50 N23:N40">
    <cfRule type="expression" dxfId="17" priority="66" stopIfTrue="1">
      <formula>$X22&gt;0</formula>
    </cfRule>
  </conditionalFormatting>
  <conditionalFormatting sqref="D8">
    <cfRule type="cellIs" dxfId="16" priority="67" stopIfTrue="1" operator="equal">
      <formula>""""""</formula>
    </cfRule>
  </conditionalFormatting>
  <conditionalFormatting sqref="N41">
    <cfRule type="expression" dxfId="15" priority="70" stopIfTrue="1">
      <formula>#REF!&gt;0</formula>
    </cfRule>
  </conditionalFormatting>
  <conditionalFormatting sqref="N1 D6 H6 M6 D8 D10 D12 D13 D14 H13 H14 N10 N12 N19 H13">
    <cfRule type="containsBlanks" dxfId="14" priority="73" stopIfTrue="1">
      <formula>LEN(TRIM(D1))=0</formula>
    </cfRule>
  </conditionalFormatting>
  <conditionalFormatting sqref="N18">
    <cfRule type="containsBlanks" dxfId="13" priority="25" stopIfTrue="1">
      <formula>LEN(TRIM(N18))=0</formula>
    </cfRule>
  </conditionalFormatting>
  <conditionalFormatting sqref="N57">
    <cfRule type="cellIs" dxfId="12" priority="17" operator="greaterThan">
      <formula>$T$16</formula>
    </cfRule>
  </conditionalFormatting>
  <dataValidations count="8">
    <dataValidation type="list" allowBlank="1" showInputMessage="1" showErrorMessage="1" sqref="N10">
      <formula1>$AB$5:$AB$6</formula1>
    </dataValidation>
    <dataValidation type="list" allowBlank="1" showInputMessage="1" showErrorMessage="1" sqref="D10">
      <formula1>$Y$5:$Y$8</formula1>
    </dataValidation>
    <dataValidation type="list" allowBlank="1" showInputMessage="1" showErrorMessage="1" sqref="D6">
      <formula1>$U$5:$U$8</formula1>
    </dataValidation>
    <dataValidation type="list" allowBlank="1" showInputMessage="1" showErrorMessage="1" sqref="D12">
      <formula1>$AA$5:$AA$8</formula1>
    </dataValidation>
    <dataValidation type="list" allowBlank="1" showInputMessage="1" showErrorMessage="1" sqref="D8">
      <formula1>$W$5:$W$7</formula1>
    </dataValidation>
    <dataValidation type="list" allowBlank="1" showInputMessage="1" showErrorMessage="1" sqref="H23:I49">
      <formula1>$AC$5:$AC$9</formula1>
    </dataValidation>
    <dataValidation type="list" allowBlank="1" showInputMessage="1" showErrorMessage="1" sqref="N8">
      <formula1>$AD$5:$AD$7</formula1>
    </dataValidation>
    <dataValidation type="list" allowBlank="1" showInputMessage="1" showErrorMessage="1" sqref="N11">
      <formula1>$AE$5:$AE$9</formula1>
    </dataValidation>
  </dataValidations>
  <pageMargins left="0.7" right="0.7" top="0.75" bottom="0.75" header="0.3" footer="0.3"/>
  <pageSetup scale="61" orientation="portrait" r:id="rId1"/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7"/>
  <sheetViews>
    <sheetView zoomScale="85" zoomScaleNormal="85" zoomScalePageLayoutView="55" workbookViewId="0">
      <selection activeCell="AI15" sqref="AI15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61" t="s">
        <v>174</v>
      </c>
    </row>
    <row r="2" spans="1:31" ht="18" x14ac:dyDescent="0.25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31" ht="18" x14ac:dyDescent="0.25">
      <c r="A3" s="195"/>
      <c r="B3" s="195"/>
      <c r="C3" s="195"/>
      <c r="D3" s="195"/>
      <c r="E3" s="195"/>
      <c r="F3" s="22" t="s">
        <v>173</v>
      </c>
      <c r="G3" s="195"/>
      <c r="H3" s="195"/>
      <c r="I3" s="195"/>
      <c r="J3" s="195"/>
      <c r="K3" s="195"/>
      <c r="L3" s="195"/>
      <c r="M3" s="195"/>
      <c r="N3" s="87"/>
    </row>
    <row r="4" spans="1:31" ht="15.75" x14ac:dyDescent="0.25">
      <c r="A4" s="240" t="s">
        <v>148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135</v>
      </c>
      <c r="AE4" s="138" t="s">
        <v>141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136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3" t="s">
        <v>64</v>
      </c>
      <c r="E6" s="254"/>
      <c r="F6" s="273" t="s">
        <v>154</v>
      </c>
      <c r="G6" s="274"/>
      <c r="H6" s="257" t="s">
        <v>168</v>
      </c>
      <c r="I6" s="258"/>
      <c r="J6" s="259"/>
      <c r="K6" s="262" t="s">
        <v>81</v>
      </c>
      <c r="L6" s="263"/>
      <c r="M6" s="255" t="s">
        <v>172</v>
      </c>
      <c r="N6" s="256"/>
      <c r="Q6" s="194"/>
      <c r="R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137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138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3" t="s">
        <v>68</v>
      </c>
      <c r="E8" s="252"/>
      <c r="F8" s="254"/>
      <c r="G8" s="25"/>
      <c r="H8" s="29"/>
      <c r="I8" s="29"/>
      <c r="J8" s="26"/>
      <c r="K8" s="26"/>
      <c r="L8" s="26"/>
      <c r="M8" s="26"/>
      <c r="N8" s="208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4"/>
      <c r="M9" s="23"/>
      <c r="N9" s="209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7" t="s">
        <v>9</v>
      </c>
      <c r="E10" s="288"/>
      <c r="F10" s="288"/>
      <c r="G10" s="248"/>
      <c r="H10" s="18"/>
      <c r="I10" s="18"/>
      <c r="J10" s="18"/>
      <c r="K10" s="23"/>
      <c r="L10" s="219" t="s">
        <v>150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147</v>
      </c>
      <c r="L11" s="29"/>
      <c r="M11" s="216"/>
      <c r="N11" s="205" t="str">
        <f>IF(N10="","",IF(N10="3F","13.8 KV","7.97 kV"))</f>
        <v>7.97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149</v>
      </c>
      <c r="B12" s="37"/>
      <c r="C12" s="37"/>
      <c r="D12" s="150">
        <v>1</v>
      </c>
      <c r="E12" s="38"/>
      <c r="F12" s="39"/>
      <c r="G12" s="39"/>
      <c r="H12" s="39"/>
      <c r="I12" s="39"/>
      <c r="J12" s="37"/>
      <c r="K12" s="25" t="s">
        <v>151</v>
      </c>
      <c r="L12" s="26"/>
      <c r="M12" s="217"/>
      <c r="N12" s="218">
        <v>10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2</v>
      </c>
      <c r="E13" s="21"/>
      <c r="F13" s="28"/>
      <c r="G13" s="42" t="s">
        <v>32</v>
      </c>
      <c r="H13" s="277" t="s">
        <v>167</v>
      </c>
      <c r="I13" s="278"/>
      <c r="J13" s="279"/>
      <c r="K13" s="212"/>
      <c r="L13" s="21"/>
      <c r="M13" s="210"/>
      <c r="N13" s="213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440</v>
      </c>
      <c r="E14" s="41"/>
      <c r="F14" s="28"/>
      <c r="G14" s="42" t="s">
        <v>35</v>
      </c>
      <c r="H14" s="280">
        <v>43598</v>
      </c>
      <c r="I14" s="281"/>
      <c r="J14" s="282"/>
      <c r="K14" s="41"/>
      <c r="L14" s="21"/>
      <c r="M14" s="210"/>
      <c r="N14" s="214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44"/>
      <c r="L15" s="34"/>
      <c r="M15" s="211"/>
      <c r="N15" s="215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155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153</v>
      </c>
      <c r="M19" s="142"/>
      <c r="N19" s="163" t="s">
        <v>130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1" t="s">
        <v>38</v>
      </c>
      <c r="B21" s="246"/>
      <c r="C21" s="283" t="s">
        <v>39</v>
      </c>
      <c r="D21" s="284"/>
      <c r="E21" s="290" t="s">
        <v>42</v>
      </c>
      <c r="F21" s="291"/>
      <c r="G21" s="251" t="s">
        <v>43</v>
      </c>
      <c r="H21" s="245"/>
      <c r="I21" s="245"/>
      <c r="J21" s="246"/>
      <c r="K21" s="249" t="s">
        <v>156</v>
      </c>
      <c r="L21" s="245" t="s">
        <v>45</v>
      </c>
      <c r="M21" s="245"/>
      <c r="N21" s="246"/>
      <c r="U21" s="231" t="s">
        <v>98</v>
      </c>
      <c r="V21" s="231" t="s">
        <v>99</v>
      </c>
    </row>
    <row r="22" spans="1:24" ht="15.75" thickBot="1" x14ac:dyDescent="0.3">
      <c r="A22" s="52" t="s">
        <v>46</v>
      </c>
      <c r="B22" s="52" t="s">
        <v>47</v>
      </c>
      <c r="C22" s="286" t="s">
        <v>48</v>
      </c>
      <c r="D22" s="287"/>
      <c r="E22" s="286" t="s">
        <v>152</v>
      </c>
      <c r="F22" s="287"/>
      <c r="G22" s="56" t="s">
        <v>52</v>
      </c>
      <c r="H22" s="43" t="s">
        <v>105</v>
      </c>
      <c r="I22" s="124" t="s">
        <v>106</v>
      </c>
      <c r="J22" s="43" t="s">
        <v>53</v>
      </c>
      <c r="K22" s="250"/>
      <c r="L22" s="53" t="s">
        <v>54</v>
      </c>
      <c r="M22" s="43" t="s">
        <v>55</v>
      </c>
      <c r="N22" s="57" t="s">
        <v>56</v>
      </c>
      <c r="P22" s="266" t="s">
        <v>164</v>
      </c>
      <c r="Q22" s="266"/>
      <c r="R22" s="266"/>
      <c r="U22" s="231"/>
      <c r="V22" s="231"/>
    </row>
    <row r="23" spans="1:24" x14ac:dyDescent="0.25">
      <c r="A23" s="191" t="s">
        <v>130</v>
      </c>
      <c r="B23" s="164" t="s">
        <v>129</v>
      </c>
      <c r="C23" s="272">
        <v>165</v>
      </c>
      <c r="D23" s="272"/>
      <c r="E23" s="275">
        <v>10</v>
      </c>
      <c r="F23" s="276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2</v>
      </c>
      <c r="L23" s="61">
        <f t="shared" ref="L23:L49" si="1">IF($N$19="","",IF(C23="","",ROUND(K23/J23,2)))</f>
        <v>0.01</v>
      </c>
      <c r="M23" s="61">
        <f>IF(C23="","",VLOOKUP(A23,$B$23:$N$50,12,FALSE)+L23+N18)</f>
        <v>0.01</v>
      </c>
      <c r="N23" s="154">
        <f>+M23</f>
        <v>0.01</v>
      </c>
      <c r="P23" s="267" t="s">
        <v>162</v>
      </c>
      <c r="Q23" s="220" t="s">
        <v>160</v>
      </c>
      <c r="R23" s="222">
        <v>3</v>
      </c>
      <c r="U23" s="138">
        <f t="shared" ref="U23:U50" si="2">+IF(C23="",0,C23)</f>
        <v>165</v>
      </c>
      <c r="V23" s="138">
        <f t="shared" ref="V23:V50" si="3">IF(OR(C23="",G23=""),0,C23*G23)</f>
        <v>165</v>
      </c>
    </row>
    <row r="24" spans="1:24" x14ac:dyDescent="0.25">
      <c r="A24" s="167"/>
      <c r="B24" s="168"/>
      <c r="C24" s="285"/>
      <c r="D24" s="285"/>
      <c r="E24" s="270"/>
      <c r="F24" s="271"/>
      <c r="G24" s="59" t="str">
        <f t="shared" si="0"/>
        <v/>
      </c>
      <c r="H24" s="183"/>
      <c r="I24" s="183"/>
      <c r="J24" s="59" t="str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/>
      </c>
      <c r="K24" s="63" t="str">
        <f t="shared" ref="K24:K49" si="4">IF(C24="","",ROUND(E24*C24/1000,0))</f>
        <v/>
      </c>
      <c r="L24" s="62" t="str">
        <f t="shared" si="1"/>
        <v/>
      </c>
      <c r="M24" s="62" t="str">
        <f t="shared" ref="M24:M49" si="5">IF(C24="","",VLOOKUP(A24,$B$23:$N$50,12,FALSE)+L24)</f>
        <v/>
      </c>
      <c r="N24" s="155"/>
      <c r="P24" s="267"/>
      <c r="Q24" s="220" t="s">
        <v>161</v>
      </c>
      <c r="R24" s="222">
        <v>5</v>
      </c>
      <c r="U24" s="138">
        <f t="shared" si="2"/>
        <v>0</v>
      </c>
      <c r="V24" s="138">
        <f t="shared" si="3"/>
        <v>0</v>
      </c>
    </row>
    <row r="25" spans="1:24" x14ac:dyDescent="0.25">
      <c r="A25" s="167"/>
      <c r="B25" s="168"/>
      <c r="C25" s="285"/>
      <c r="D25" s="285"/>
      <c r="E25" s="270"/>
      <c r="F25" s="271"/>
      <c r="G25" s="59" t="str">
        <f t="shared" si="0"/>
        <v/>
      </c>
      <c r="H25" s="183"/>
      <c r="I25" s="183"/>
      <c r="J25" s="59" t="str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/>
      </c>
      <c r="K25" s="63" t="str">
        <f t="shared" si="4"/>
        <v/>
      </c>
      <c r="L25" s="62" t="str">
        <f t="shared" si="1"/>
        <v/>
      </c>
      <c r="M25" s="62" t="str">
        <f t="shared" si="5"/>
        <v/>
      </c>
      <c r="N25" s="155"/>
      <c r="P25" s="267" t="s">
        <v>163</v>
      </c>
      <c r="Q25" s="220" t="s">
        <v>160</v>
      </c>
      <c r="R25" s="222">
        <v>3</v>
      </c>
      <c r="U25" s="138">
        <f t="shared" si="2"/>
        <v>0</v>
      </c>
      <c r="V25" s="138">
        <f t="shared" si="3"/>
        <v>0</v>
      </c>
    </row>
    <row r="26" spans="1:24" x14ac:dyDescent="0.25">
      <c r="A26" s="167"/>
      <c r="B26" s="168"/>
      <c r="C26" s="285"/>
      <c r="D26" s="285"/>
      <c r="E26" s="270"/>
      <c r="F26" s="271"/>
      <c r="G26" s="59" t="str">
        <f t="shared" si="0"/>
        <v/>
      </c>
      <c r="H26" s="183"/>
      <c r="I26" s="183"/>
      <c r="J26" s="59" t="str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/>
      </c>
      <c r="K26" s="63" t="str">
        <f t="shared" si="4"/>
        <v/>
      </c>
      <c r="L26" s="62" t="str">
        <f t="shared" si="1"/>
        <v/>
      </c>
      <c r="M26" s="62" t="str">
        <f t="shared" si="5"/>
        <v/>
      </c>
      <c r="N26" s="155"/>
      <c r="P26" s="267"/>
      <c r="Q26" s="220" t="s">
        <v>161</v>
      </c>
      <c r="R26" s="222">
        <v>5</v>
      </c>
      <c r="U26" s="138">
        <f t="shared" si="2"/>
        <v>0</v>
      </c>
      <c r="V26" s="138">
        <f t="shared" si="3"/>
        <v>0</v>
      </c>
    </row>
    <row r="27" spans="1:24" x14ac:dyDescent="0.25">
      <c r="A27" s="167"/>
      <c r="B27" s="168"/>
      <c r="C27" s="285"/>
      <c r="D27" s="285"/>
      <c r="E27" s="270"/>
      <c r="F27" s="271"/>
      <c r="G27" s="59" t="str">
        <f t="shared" si="0"/>
        <v/>
      </c>
      <c r="H27" s="183"/>
      <c r="I27" s="183"/>
      <c r="J27" s="59" t="str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/>
      </c>
      <c r="K27" s="63" t="str">
        <f t="shared" si="4"/>
        <v/>
      </c>
      <c r="L27" s="62" t="str">
        <f t="shared" si="1"/>
        <v/>
      </c>
      <c r="M27" s="62" t="str">
        <f t="shared" si="5"/>
        <v/>
      </c>
      <c r="N27" s="155"/>
      <c r="U27" s="138">
        <f t="shared" si="2"/>
        <v>0</v>
      </c>
      <c r="V27" s="138">
        <f t="shared" si="3"/>
        <v>0</v>
      </c>
    </row>
    <row r="28" spans="1:24" x14ac:dyDescent="0.25">
      <c r="A28" s="167"/>
      <c r="B28" s="168"/>
      <c r="C28" s="285"/>
      <c r="D28" s="285"/>
      <c r="E28" s="270"/>
      <c r="F28" s="271"/>
      <c r="G28" s="59" t="str">
        <f t="shared" si="0"/>
        <v/>
      </c>
      <c r="H28" s="183"/>
      <c r="I28" s="183"/>
      <c r="J28" s="59" t="str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/>
      </c>
      <c r="K28" s="63" t="str">
        <f t="shared" si="4"/>
        <v/>
      </c>
      <c r="L28" s="62" t="str">
        <f t="shared" si="1"/>
        <v/>
      </c>
      <c r="M28" s="62" t="str">
        <f t="shared" si="5"/>
        <v/>
      </c>
      <c r="N28" s="155"/>
      <c r="U28" s="138">
        <f t="shared" si="2"/>
        <v>0</v>
      </c>
      <c r="V28" s="138">
        <f t="shared" si="3"/>
        <v>0</v>
      </c>
    </row>
    <row r="29" spans="1:24" x14ac:dyDescent="0.25">
      <c r="A29" s="167"/>
      <c r="B29" s="168"/>
      <c r="C29" s="285"/>
      <c r="D29" s="285"/>
      <c r="E29" s="270"/>
      <c r="F29" s="271"/>
      <c r="G29" s="59" t="str">
        <f t="shared" si="0"/>
        <v/>
      </c>
      <c r="H29" s="183"/>
      <c r="I29" s="183"/>
      <c r="J29" s="59" t="str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/>
      </c>
      <c r="K29" s="63" t="str">
        <f t="shared" si="4"/>
        <v/>
      </c>
      <c r="L29" s="62" t="str">
        <f t="shared" si="1"/>
        <v/>
      </c>
      <c r="M29" s="62" t="str">
        <f t="shared" si="5"/>
        <v/>
      </c>
      <c r="N29" s="155"/>
      <c r="U29" s="138">
        <f t="shared" si="2"/>
        <v>0</v>
      </c>
      <c r="V29" s="138">
        <f t="shared" si="3"/>
        <v>0</v>
      </c>
    </row>
    <row r="30" spans="1:24" x14ac:dyDescent="0.25">
      <c r="A30" s="167"/>
      <c r="B30" s="168"/>
      <c r="C30" s="285"/>
      <c r="D30" s="285"/>
      <c r="E30" s="270"/>
      <c r="F30" s="271"/>
      <c r="G30" s="59" t="str">
        <f t="shared" si="0"/>
        <v/>
      </c>
      <c r="H30" s="183"/>
      <c r="I30" s="183"/>
      <c r="J30" s="59" t="str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/>
      </c>
      <c r="K30" s="63" t="str">
        <f t="shared" si="4"/>
        <v/>
      </c>
      <c r="L30" s="62" t="str">
        <f t="shared" si="1"/>
        <v/>
      </c>
      <c r="M30" s="62" t="str">
        <f t="shared" si="5"/>
        <v/>
      </c>
      <c r="N30" s="155"/>
      <c r="U30" s="138">
        <f t="shared" si="2"/>
        <v>0</v>
      </c>
      <c r="V30" s="138">
        <f t="shared" si="3"/>
        <v>0</v>
      </c>
    </row>
    <row r="31" spans="1:24" x14ac:dyDescent="0.25">
      <c r="A31" s="171"/>
      <c r="B31" s="172"/>
      <c r="C31" s="285"/>
      <c r="D31" s="285"/>
      <c r="E31" s="270"/>
      <c r="F31" s="271"/>
      <c r="G31" s="59" t="str">
        <f t="shared" si="0"/>
        <v/>
      </c>
      <c r="H31" s="183"/>
      <c r="I31" s="183"/>
      <c r="J31" s="59" t="str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/>
      </c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85"/>
      <c r="D32" s="285"/>
      <c r="E32" s="270"/>
      <c r="F32" s="271"/>
      <c r="G32" s="59" t="str">
        <f t="shared" si="0"/>
        <v/>
      </c>
      <c r="H32" s="183"/>
      <c r="I32" s="183"/>
      <c r="J32" s="59" t="str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/>
      </c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/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85"/>
      <c r="D33" s="285"/>
      <c r="E33" s="270"/>
      <c r="F33" s="271"/>
      <c r="G33" s="59" t="str">
        <f t="shared" si="0"/>
        <v/>
      </c>
      <c r="H33" s="183"/>
      <c r="I33" s="183"/>
      <c r="J33" s="59" t="str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/>
      </c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85"/>
      <c r="D34" s="285"/>
      <c r="E34" s="270"/>
      <c r="F34" s="271"/>
      <c r="G34" s="59" t="str">
        <f t="shared" si="0"/>
        <v/>
      </c>
      <c r="H34" s="183"/>
      <c r="I34" s="183"/>
      <c r="J34" s="59" t="str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/>
      </c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85"/>
      <c r="D35" s="285"/>
      <c r="E35" s="270"/>
      <c r="F35" s="271"/>
      <c r="G35" s="59" t="str">
        <f t="shared" si="0"/>
        <v/>
      </c>
      <c r="H35" s="183"/>
      <c r="I35" s="183"/>
      <c r="J35" s="59" t="str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/>
      </c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85"/>
      <c r="D36" s="285"/>
      <c r="E36" s="270"/>
      <c r="F36" s="271"/>
      <c r="G36" s="59" t="str">
        <f t="shared" si="0"/>
        <v/>
      </c>
      <c r="H36" s="183"/>
      <c r="I36" s="183"/>
      <c r="J36" s="59" t="str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/>
      </c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85"/>
      <c r="D37" s="285"/>
      <c r="E37" s="270"/>
      <c r="F37" s="271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85"/>
      <c r="D38" s="285"/>
      <c r="E38" s="270"/>
      <c r="F38" s="271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85"/>
      <c r="D39" s="285"/>
      <c r="E39" s="270"/>
      <c r="F39" s="271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85"/>
      <c r="D40" s="285"/>
      <c r="E40" s="270"/>
      <c r="F40" s="271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85"/>
      <c r="D41" s="285"/>
      <c r="E41" s="270"/>
      <c r="F41" s="271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85"/>
      <c r="D42" s="285"/>
      <c r="E42" s="270"/>
      <c r="F42" s="271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85"/>
      <c r="D43" s="285"/>
      <c r="E43" s="270"/>
      <c r="F43" s="271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85"/>
      <c r="D44" s="285"/>
      <c r="E44" s="270"/>
      <c r="F44" s="271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85"/>
      <c r="D45" s="285"/>
      <c r="E45" s="270"/>
      <c r="F45" s="271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85"/>
      <c r="D46" s="285"/>
      <c r="E46" s="270"/>
      <c r="F46" s="271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85"/>
      <c r="D47" s="285"/>
      <c r="E47" s="270"/>
      <c r="F47" s="271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85"/>
      <c r="D48" s="285"/>
      <c r="E48" s="270"/>
      <c r="F48" s="271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22" ht="15.75" thickBot="1" x14ac:dyDescent="0.3">
      <c r="A49" s="178"/>
      <c r="B49" s="179"/>
      <c r="C49" s="289"/>
      <c r="D49" s="289"/>
      <c r="E49" s="292"/>
      <c r="F49" s="293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22" ht="15.75" hidden="1" thickBot="1" x14ac:dyDescent="0.3">
      <c r="A50" s="143"/>
      <c r="B50" s="67" t="str">
        <f>IF(N19="","",N19)</f>
        <v>P1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22" ht="15.75" thickBot="1" x14ac:dyDescent="0.3">
      <c r="A51" s="73" t="s">
        <v>112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4"/>
      <c r="U51" s="138">
        <f>+IF(D51&gt;0,C51,0)</f>
        <v>0</v>
      </c>
      <c r="V51" s="138">
        <f>IF(C51="",0,C51*G51)</f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167</v>
      </c>
      <c r="K52" s="147"/>
      <c r="L52" s="91"/>
      <c r="M52" s="92"/>
      <c r="N52" s="235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5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167</v>
      </c>
      <c r="L54" s="91"/>
      <c r="M54" s="92"/>
      <c r="N54" s="235"/>
    </row>
    <row r="55" spans="1:22" ht="15.75" thickBot="1" x14ac:dyDescent="0.3">
      <c r="A55" s="238" t="s">
        <v>122</v>
      </c>
      <c r="B55" s="238"/>
      <c r="C55" s="238"/>
      <c r="D55" s="21">
        <f>IF(N10="","",SUM(C23:C49))</f>
        <v>165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3"/>
      <c r="N56" s="84" t="s">
        <v>61</v>
      </c>
    </row>
    <row r="57" spans="1:22" ht="15.75" thickBot="1" x14ac:dyDescent="0.3">
      <c r="A57" s="148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7"/>
      <c r="N57" s="85">
        <f>MAX(N23:N49)</f>
        <v>0.01</v>
      </c>
    </row>
  </sheetData>
  <dataConsolidate/>
  <mergeCells count="83">
    <mergeCell ref="E39:F39"/>
    <mergeCell ref="E40:F40"/>
    <mergeCell ref="E41:F41"/>
    <mergeCell ref="E42:F42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E38:F38"/>
    <mergeCell ref="E28:F28"/>
    <mergeCell ref="C43:D43"/>
    <mergeCell ref="C44:D44"/>
    <mergeCell ref="C45:D45"/>
    <mergeCell ref="C32:D32"/>
    <mergeCell ref="C33:D33"/>
    <mergeCell ref="C34:D34"/>
    <mergeCell ref="C38:D38"/>
    <mergeCell ref="E35:F35"/>
    <mergeCell ref="E36:F36"/>
    <mergeCell ref="E37:F37"/>
    <mergeCell ref="E44:F44"/>
    <mergeCell ref="C35:D35"/>
    <mergeCell ref="C36:D36"/>
    <mergeCell ref="C37:D37"/>
    <mergeCell ref="E43:F43"/>
    <mergeCell ref="U21:U22"/>
    <mergeCell ref="V21:V22"/>
    <mergeCell ref="N51:N54"/>
    <mergeCell ref="A55:C55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2:D22"/>
    <mergeCell ref="E45:F45"/>
    <mergeCell ref="D8:F8"/>
    <mergeCell ref="H13:J13"/>
    <mergeCell ref="H14:J14"/>
    <mergeCell ref="A15:J15"/>
    <mergeCell ref="A21:B21"/>
    <mergeCell ref="G21:J21"/>
    <mergeCell ref="C21:D21"/>
    <mergeCell ref="D10:G10"/>
    <mergeCell ref="A2:N2"/>
    <mergeCell ref="A4:N4"/>
    <mergeCell ref="D6:E6"/>
    <mergeCell ref="F6:G6"/>
    <mergeCell ref="H6:J6"/>
    <mergeCell ref="K6:L6"/>
    <mergeCell ref="M6:N6"/>
    <mergeCell ref="B56:M56"/>
    <mergeCell ref="B57:M57"/>
    <mergeCell ref="E31:F31"/>
    <mergeCell ref="E32:F32"/>
    <mergeCell ref="C23:D23"/>
    <mergeCell ref="E29:F29"/>
    <mergeCell ref="E30:F30"/>
    <mergeCell ref="E23:F23"/>
    <mergeCell ref="C26:D26"/>
    <mergeCell ref="E46:F46"/>
    <mergeCell ref="E47:F47"/>
    <mergeCell ref="E48:F48"/>
    <mergeCell ref="E24:F24"/>
    <mergeCell ref="E25:F25"/>
    <mergeCell ref="E26:F26"/>
    <mergeCell ref="E27:F27"/>
  </mergeCells>
  <conditionalFormatting sqref="N23:N40 N42:N50">
    <cfRule type="expression" dxfId="11" priority="52" stopIfTrue="1">
      <formula>$X22&gt;0</formula>
    </cfRule>
  </conditionalFormatting>
  <conditionalFormatting sqref="D8">
    <cfRule type="cellIs" dxfId="10" priority="53" stopIfTrue="1" operator="equal">
      <formula>""""""</formula>
    </cfRule>
  </conditionalFormatting>
  <conditionalFormatting sqref="N41">
    <cfRule type="expression" dxfId="9" priority="54" stopIfTrue="1">
      <formula>#REF!&gt;0</formula>
    </cfRule>
  </conditionalFormatting>
  <conditionalFormatting sqref="N1 D6 H6 M6 D8 D10 D12:D14 H13:H14 N10 N12 N19">
    <cfRule type="containsBlanks" dxfId="8" priority="55" stopIfTrue="1">
      <formula>LEN(TRIM(D1))=0</formula>
    </cfRule>
  </conditionalFormatting>
  <conditionalFormatting sqref="N18">
    <cfRule type="containsBlanks" dxfId="7" priority="4" stopIfTrue="1">
      <formula>LEN(TRIM(N18))=0</formula>
    </cfRule>
  </conditionalFormatting>
  <dataValidations count="5">
    <dataValidation type="list" allowBlank="1" showInputMessage="1" showErrorMessage="1" sqref="H23:I49">
      <formula1>$AC$5:$AC$9</formula1>
    </dataValidation>
    <dataValidation type="list" allowBlank="1" showInputMessage="1" showErrorMessage="1" sqref="D8">
      <formula1>$W$5:$W$7</formula1>
    </dataValidation>
    <dataValidation type="list" allowBlank="1" showInputMessage="1" showErrorMessage="1" sqref="D6">
      <formula1>$U$5:$U$8</formula1>
    </dataValidation>
    <dataValidation type="list" allowBlank="1" showInputMessage="1" showErrorMessage="1" sqref="D10">
      <formula1>$Y$5:$Y$8</formula1>
    </dataValidation>
    <dataValidation type="list" allowBlank="1" showInputMessage="1" showErrorMessage="1" sqref="N10">
      <formula1>$AB$5:$AB$6</formula1>
    </dataValidation>
  </dataValidations>
  <pageMargins left="0.7" right="0.7" top="0.75" bottom="0.75" header="0.3" footer="0.3"/>
  <pageSetup scale="60" orientation="portrait" r:id="rId1"/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88"/>
    </row>
    <row r="2" spans="1:27" ht="18" x14ac:dyDescent="0.25">
      <c r="A2" s="294" t="s">
        <v>62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40" t="s">
        <v>109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52" t="s">
        <v>64</v>
      </c>
      <c r="E6" s="252"/>
      <c r="F6" s="260" t="s">
        <v>92</v>
      </c>
      <c r="G6" s="261"/>
      <c r="H6" s="295"/>
      <c r="I6" s="296"/>
      <c r="J6" s="297"/>
      <c r="K6" s="262" t="s">
        <v>81</v>
      </c>
      <c r="L6" s="263"/>
      <c r="M6" s="255"/>
      <c r="N6" s="256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53"/>
      <c r="E8" s="252"/>
      <c r="F8" s="254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47"/>
      <c r="E10" s="288"/>
      <c r="F10" s="24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126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298"/>
      <c r="I13" s="299"/>
      <c r="J13" s="299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43"/>
      <c r="I14" s="244"/>
      <c r="J14" s="244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0" t="s">
        <v>94</v>
      </c>
      <c r="B15" s="301"/>
      <c r="C15" s="301"/>
      <c r="D15" s="301"/>
      <c r="E15" s="301"/>
      <c r="F15" s="301"/>
      <c r="G15" s="301"/>
      <c r="H15" s="301"/>
      <c r="I15" s="301"/>
      <c r="J15" s="301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113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51" t="s">
        <v>38</v>
      </c>
      <c r="B22" s="246"/>
      <c r="C22" s="52" t="s">
        <v>39</v>
      </c>
      <c r="D22" s="52" t="s">
        <v>40</v>
      </c>
      <c r="E22" s="53" t="s">
        <v>41</v>
      </c>
      <c r="F22" s="53" t="s">
        <v>42</v>
      </c>
      <c r="G22" s="251" t="s">
        <v>43</v>
      </c>
      <c r="H22" s="245"/>
      <c r="I22" s="245"/>
      <c r="J22" s="246"/>
      <c r="K22" s="249" t="s">
        <v>44</v>
      </c>
      <c r="L22" s="245" t="s">
        <v>45</v>
      </c>
      <c r="M22" s="245"/>
      <c r="N22" s="246"/>
      <c r="S22" s="231" t="s">
        <v>98</v>
      </c>
      <c r="T22" s="231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50"/>
      <c r="L23" s="53" t="s">
        <v>54</v>
      </c>
      <c r="M23" s="43" t="s">
        <v>55</v>
      </c>
      <c r="N23" s="57" t="s">
        <v>56</v>
      </c>
      <c r="S23" s="231"/>
      <c r="T23" s="231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34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35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35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35"/>
    </row>
    <row r="56" spans="1:20" ht="20.25" customHeight="1" thickBot="1" x14ac:dyDescent="0.3">
      <c r="A56" s="308" t="s">
        <v>110</v>
      </c>
      <c r="B56" s="308"/>
      <c r="C56" s="308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7"/>
      <c r="N57" s="84" t="s">
        <v>61</v>
      </c>
    </row>
    <row r="58" spans="1:20" ht="15.75" thickBot="1" x14ac:dyDescent="0.3">
      <c r="A58" s="148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5"/>
      <c r="N58" s="85">
        <f>MAX(N24:N50)</f>
        <v>0</v>
      </c>
    </row>
  </sheetData>
  <mergeCells count="22"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  <mergeCell ref="D8:F8"/>
    <mergeCell ref="H13:J13"/>
    <mergeCell ref="H14:J14"/>
    <mergeCell ref="A22:B22"/>
    <mergeCell ref="A15:J16"/>
    <mergeCell ref="D10:F10"/>
    <mergeCell ref="A2:N2"/>
    <mergeCell ref="A4:N4"/>
    <mergeCell ref="D6:E6"/>
    <mergeCell ref="F6:G6"/>
    <mergeCell ref="H6:J6"/>
    <mergeCell ref="K6:L6"/>
    <mergeCell ref="M6:N6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49"/>
    </row>
    <row r="2" spans="1:27" ht="18" x14ac:dyDescent="0.25">
      <c r="A2" s="136" t="s">
        <v>120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119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117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114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53"/>
      <c r="E6" s="254"/>
      <c r="F6" s="260" t="s">
        <v>92</v>
      </c>
      <c r="G6" s="261"/>
      <c r="H6" s="295"/>
      <c r="I6" s="296"/>
      <c r="J6" s="297"/>
      <c r="K6" s="262" t="s">
        <v>81</v>
      </c>
      <c r="L6" s="263"/>
      <c r="M6" s="255"/>
      <c r="N6" s="256"/>
      <c r="P6" s="140"/>
      <c r="R6" s="138" t="s">
        <v>116</v>
      </c>
      <c r="S6" s="138" t="s">
        <v>65</v>
      </c>
      <c r="U6" s="138" t="s">
        <v>115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53"/>
      <c r="E8" s="252"/>
      <c r="F8" s="254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47"/>
      <c r="E10" s="248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15" t="s">
        <v>118</v>
      </c>
      <c r="B13" s="316"/>
      <c r="C13" s="317"/>
      <c r="D13" s="160"/>
      <c r="E13" s="21"/>
      <c r="F13" s="28"/>
      <c r="G13" s="42" t="s">
        <v>32</v>
      </c>
      <c r="H13" s="277"/>
      <c r="I13" s="278"/>
      <c r="J13" s="279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18" t="str">
        <f>+IF(D13="NO","INDICAR kVA TRAFO:","")</f>
        <v/>
      </c>
      <c r="B14" s="319"/>
      <c r="C14" s="320"/>
      <c r="D14" s="185"/>
      <c r="E14" s="41"/>
      <c r="F14" s="28"/>
      <c r="G14" s="42" t="s">
        <v>35</v>
      </c>
      <c r="H14" s="243"/>
      <c r="I14" s="244"/>
      <c r="J14" s="311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2"/>
      <c r="B15" s="313"/>
      <c r="C15" s="313"/>
      <c r="D15" s="313"/>
      <c r="E15" s="313"/>
      <c r="F15" s="313"/>
      <c r="G15" s="313"/>
      <c r="H15" s="313"/>
      <c r="I15" s="313"/>
      <c r="J15" s="314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51" t="s">
        <v>38</v>
      </c>
      <c r="B21" s="246"/>
      <c r="C21" s="52" t="s">
        <v>39</v>
      </c>
      <c r="D21" s="52" t="s">
        <v>40</v>
      </c>
      <c r="E21" s="53" t="s">
        <v>41</v>
      </c>
      <c r="F21" s="53" t="s">
        <v>42</v>
      </c>
      <c r="G21" s="251" t="s">
        <v>43</v>
      </c>
      <c r="H21" s="245"/>
      <c r="I21" s="245"/>
      <c r="J21" s="246"/>
      <c r="K21" s="249" t="s">
        <v>44</v>
      </c>
      <c r="L21" s="245" t="s">
        <v>45</v>
      </c>
      <c r="M21" s="245"/>
      <c r="N21" s="246"/>
      <c r="S21" s="231" t="s">
        <v>98</v>
      </c>
      <c r="T21" s="231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0"/>
      <c r="L22" s="53" t="s">
        <v>54</v>
      </c>
      <c r="M22" s="43" t="s">
        <v>55</v>
      </c>
      <c r="N22" s="57" t="s">
        <v>56</v>
      </c>
      <c r="S22" s="231"/>
      <c r="T22" s="231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112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124</v>
      </c>
      <c r="L51" s="94">
        <f>ROUND((SUMIF(H22:H48,"6",T22:T50))*1.015,0)</f>
        <v>0</v>
      </c>
      <c r="M51" s="128"/>
      <c r="N51" s="309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123</v>
      </c>
      <c r="L52" s="94">
        <f>ROUND((SUMIF(H23:H49,"4",T23:T51))*1.015,0)</f>
        <v>0</v>
      </c>
      <c r="M52" s="92"/>
      <c r="N52" s="310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0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123</v>
      </c>
      <c r="L54" s="94">
        <f>ROUND((SUMIF(I23:I49,"4",S23:S51))*1.015,0)</f>
        <v>0</v>
      </c>
      <c r="M54" s="92"/>
      <c r="N54" s="310"/>
    </row>
    <row r="55" spans="1:20" ht="15.75" thickBot="1" x14ac:dyDescent="0.3">
      <c r="A55" s="238" t="s">
        <v>122</v>
      </c>
      <c r="B55" s="238"/>
      <c r="C55" s="238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124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3"/>
      <c r="N56" s="84" t="s">
        <v>61</v>
      </c>
    </row>
    <row r="57" spans="1:20" ht="15.75" thickBot="1" x14ac:dyDescent="0.3">
      <c r="A57" s="148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7"/>
      <c r="N57" s="85">
        <f>MAX(N23:N49)</f>
        <v>0</v>
      </c>
    </row>
  </sheetData>
  <mergeCells count="22"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  <mergeCell ref="M6:N6"/>
    <mergeCell ref="A55:C55"/>
    <mergeCell ref="D6:E6"/>
    <mergeCell ref="F6:G6"/>
    <mergeCell ref="H6:J6"/>
    <mergeCell ref="K6:L6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2" t="s">
        <v>11</v>
      </c>
      <c r="B1" s="323" t="s">
        <v>12</v>
      </c>
      <c r="C1" s="323"/>
      <c r="D1" s="324"/>
      <c r="E1" s="325" t="s">
        <v>13</v>
      </c>
      <c r="F1" s="326"/>
      <c r="G1" s="326"/>
      <c r="H1" s="327" t="s">
        <v>14</v>
      </c>
      <c r="I1" s="328"/>
      <c r="J1" s="328"/>
      <c r="K1" s="329" t="s">
        <v>15</v>
      </c>
      <c r="L1" s="330"/>
      <c r="M1" s="330"/>
    </row>
    <row r="2" spans="1:24" ht="45" x14ac:dyDescent="0.25">
      <c r="A2" s="322"/>
      <c r="B2" s="331" t="s">
        <v>16</v>
      </c>
      <c r="C2" s="332"/>
      <c r="D2" s="333"/>
      <c r="E2" s="334" t="s">
        <v>17</v>
      </c>
      <c r="F2" s="335"/>
      <c r="G2" s="336"/>
      <c r="H2" s="337" t="s">
        <v>17</v>
      </c>
      <c r="I2" s="338"/>
      <c r="J2" s="339"/>
      <c r="K2" s="340" t="s">
        <v>17</v>
      </c>
      <c r="L2" s="341"/>
      <c r="M2" s="342"/>
      <c r="P2" s="321" t="s">
        <v>136</v>
      </c>
      <c r="Q2" s="321"/>
      <c r="R2" s="321"/>
      <c r="S2" s="321"/>
      <c r="U2" s="198" t="s">
        <v>133</v>
      </c>
      <c r="V2" s="203" t="s">
        <v>132</v>
      </c>
      <c r="W2" s="198" t="s">
        <v>134</v>
      </c>
    </row>
    <row r="3" spans="1:24" ht="45" x14ac:dyDescent="0.25">
      <c r="A3" s="322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131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196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0">
        <f>+POWER(A4,0.91)</f>
        <v>1</v>
      </c>
      <c r="U4" s="200">
        <f t="shared" ref="U4:U35" si="0">+T4*$U$3</f>
        <v>8.1199999999999992</v>
      </c>
      <c r="V4" s="200">
        <f t="shared" ref="V4:V35" si="1">+T4*$V$3</f>
        <v>7.64</v>
      </c>
      <c r="W4" s="200">
        <f t="shared" ref="W4:W35" si="2">+T4*$W$3</f>
        <v>5.43</v>
      </c>
      <c r="X4" s="200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196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0">
        <f t="shared" ref="T5:T68" si="4">+POWER(A5,0.91)</f>
        <v>1.8790454984280236</v>
      </c>
      <c r="U5" s="200">
        <f t="shared" si="0"/>
        <v>15.25784944723555</v>
      </c>
      <c r="V5" s="200">
        <f t="shared" si="1"/>
        <v>14.355907607990099</v>
      </c>
      <c r="W5" s="200">
        <f t="shared" si="2"/>
        <v>10.203217056464167</v>
      </c>
      <c r="X5" s="200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196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0">
        <f t="shared" si="4"/>
        <v>2.717567510807211</v>
      </c>
      <c r="U6" s="200">
        <f t="shared" si="0"/>
        <v>22.066648187754552</v>
      </c>
      <c r="V6" s="200">
        <f t="shared" si="1"/>
        <v>20.762215782567093</v>
      </c>
      <c r="W6" s="200">
        <f t="shared" si="2"/>
        <v>14.756391583683156</v>
      </c>
      <c r="X6" s="200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196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0">
        <f t="shared" si="4"/>
        <v>3.5308119851626194</v>
      </c>
      <c r="U7" s="200">
        <f t="shared" si="0"/>
        <v>28.670193319520468</v>
      </c>
      <c r="V7" s="200">
        <f t="shared" si="1"/>
        <v>26.975403566642409</v>
      </c>
      <c r="W7" s="200">
        <f t="shared" si="2"/>
        <v>19.172309079433024</v>
      </c>
      <c r="X7" s="200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0">
        <f t="shared" si="4"/>
        <v>4.3257628239662056</v>
      </c>
      <c r="U8" s="200">
        <f t="shared" si="0"/>
        <v>35.125194130605585</v>
      </c>
      <c r="V8" s="200">
        <f t="shared" si="1"/>
        <v>33.048827975101808</v>
      </c>
      <c r="W8" s="200">
        <f t="shared" si="2"/>
        <v>23.488892134136496</v>
      </c>
      <c r="X8" s="200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0">
        <f t="shared" si="4"/>
        <v>5.1064329978565386</v>
      </c>
      <c r="U9" s="200">
        <f t="shared" si="0"/>
        <v>41.464235942595089</v>
      </c>
      <c r="V9" s="200">
        <f t="shared" si="1"/>
        <v>39.013148103623955</v>
      </c>
      <c r="W9" s="200">
        <f t="shared" si="2"/>
        <v>27.727931178361004</v>
      </c>
      <c r="X9" s="200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0">
        <f t="shared" si="4"/>
        <v>5.875424047012153</v>
      </c>
      <c r="U10" s="200">
        <f t="shared" si="0"/>
        <v>47.70844326173868</v>
      </c>
      <c r="V10" s="200">
        <f t="shared" si="1"/>
        <v>44.888239719172844</v>
      </c>
      <c r="W10" s="200">
        <f t="shared" si="2"/>
        <v>31.903552575275988</v>
      </c>
      <c r="X10" s="200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0">
        <f t="shared" si="4"/>
        <v>6.6345563665155334</v>
      </c>
      <c r="U11" s="200">
        <f t="shared" si="0"/>
        <v>53.872597696106126</v>
      </c>
      <c r="V11" s="200">
        <f t="shared" si="1"/>
        <v>50.688010640178675</v>
      </c>
      <c r="W11" s="200">
        <f t="shared" si="2"/>
        <v>36.025641070179347</v>
      </c>
      <c r="X11" s="200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0">
        <f t="shared" si="4"/>
        <v>7.3851731757949004</v>
      </c>
      <c r="U12" s="200">
        <f t="shared" si="0"/>
        <v>59.967606187454585</v>
      </c>
      <c r="V12" s="200">
        <f t="shared" si="1"/>
        <v>56.422723063073036</v>
      </c>
      <c r="W12" s="200">
        <f t="shared" si="2"/>
        <v>40.101490344566308</v>
      </c>
      <c r="X12" s="200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0">
        <f t="shared" si="4"/>
        <v>8.1283051616409931</v>
      </c>
      <c r="U13" s="200">
        <f t="shared" si="0"/>
        <v>66.001837912524863</v>
      </c>
      <c r="V13" s="200">
        <f t="shared" si="1"/>
        <v>62.100251434937185</v>
      </c>
      <c r="W13" s="200">
        <f t="shared" si="2"/>
        <v>44.136697027710589</v>
      </c>
      <c r="X13" s="200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0">
        <f t="shared" si="4"/>
        <v>8.8647673741080801</v>
      </c>
      <c r="U14" s="200">
        <f t="shared" si="0"/>
        <v>71.981911077757601</v>
      </c>
      <c r="V14" s="200">
        <f t="shared" si="1"/>
        <v>67.726822738185732</v>
      </c>
      <c r="W14" s="200">
        <f t="shared" si="2"/>
        <v>48.135686841406873</v>
      </c>
      <c r="X14" s="200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0">
        <f t="shared" si="4"/>
        <v>9.5952199376466449</v>
      </c>
      <c r="U15" s="200">
        <f t="shared" si="0"/>
        <v>77.913185893690752</v>
      </c>
      <c r="V15" s="200">
        <f t="shared" si="1"/>
        <v>73.307480323620368</v>
      </c>
      <c r="W15" s="200">
        <f t="shared" si="2"/>
        <v>52.102044261421277</v>
      </c>
      <c r="X15" s="200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0">
        <f t="shared" si="4"/>
        <v>10.320208004137706</v>
      </c>
      <c r="U16" s="200">
        <f t="shared" si="0"/>
        <v>83.800088993598166</v>
      </c>
      <c r="V16" s="200">
        <f t="shared" si="1"/>
        <v>78.846389151612073</v>
      </c>
      <c r="W16" s="200">
        <f t="shared" si="2"/>
        <v>56.038729462467742</v>
      </c>
      <c r="X16" s="200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0">
        <f t="shared" si="4"/>
        <v>11.040189106893946</v>
      </c>
      <c r="U17" s="200">
        <f t="shared" si="0"/>
        <v>89.646335547978836</v>
      </c>
      <c r="V17" s="200">
        <f t="shared" si="1"/>
        <v>84.347044776669748</v>
      </c>
      <c r="W17" s="200">
        <f t="shared" si="2"/>
        <v>59.948226850434125</v>
      </c>
      <c r="X17" s="200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0">
        <f t="shared" si="4"/>
        <v>11.75555250986821</v>
      </c>
      <c r="U18" s="200">
        <f t="shared" si="0"/>
        <v>95.455086380129856</v>
      </c>
      <c r="V18" s="200">
        <f t="shared" si="1"/>
        <v>89.812421175393112</v>
      </c>
      <c r="W18" s="200">
        <f t="shared" si="2"/>
        <v>63.832650128584376</v>
      </c>
      <c r="X18" s="200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0">
        <f t="shared" si="4"/>
        <v>12.466633274567998</v>
      </c>
      <c r="U19" s="200">
        <f t="shared" si="0"/>
        <v>101.22906218949214</v>
      </c>
      <c r="V19" s="200">
        <f t="shared" si="1"/>
        <v>95.245078217699501</v>
      </c>
      <c r="W19" s="200">
        <f t="shared" si="2"/>
        <v>67.693818680904229</v>
      </c>
      <c r="X19" s="200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0">
        <f t="shared" si="4"/>
        <v>13.173722728062264</v>
      </c>
      <c r="U20" s="200">
        <f t="shared" si="0"/>
        <v>106.97062855186557</v>
      </c>
      <c r="V20" s="200">
        <f t="shared" si="1"/>
        <v>100.6472416423957</v>
      </c>
      <c r="W20" s="200">
        <f t="shared" si="2"/>
        <v>71.533314413378093</v>
      </c>
      <c r="X20" s="200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0">
        <f t="shared" si="4"/>
        <v>13.87707641108879</v>
      </c>
      <c r="U21" s="200">
        <f t="shared" si="0"/>
        <v>112.68186045804097</v>
      </c>
      <c r="V21" s="200">
        <f t="shared" si="1"/>
        <v>106.02086378071836</v>
      </c>
      <c r="W21" s="200">
        <f t="shared" si="2"/>
        <v>75.352524912212132</v>
      </c>
      <c r="X21" s="200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0">
        <f t="shared" si="4"/>
        <v>14.576920219562425</v>
      </c>
      <c r="U22" s="200">
        <f t="shared" si="0"/>
        <v>118.36459218284688</v>
      </c>
      <c r="V22" s="200">
        <f t="shared" si="1"/>
        <v>111.36767047745693</v>
      </c>
      <c r="W22" s="200">
        <f t="shared" si="2"/>
        <v>79.152676792223957</v>
      </c>
      <c r="X22" s="200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0">
        <f t="shared" si="4"/>
        <v>15.273455223830776</v>
      </c>
      <c r="U23" s="200">
        <f t="shared" si="0"/>
        <v>124.0204564175059</v>
      </c>
      <c r="V23" s="200">
        <f t="shared" si="1"/>
        <v>116.68919791006712</v>
      </c>
      <c r="W23" s="200">
        <f t="shared" si="2"/>
        <v>82.934861865401118</v>
      </c>
      <c r="X23" s="200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0">
        <f t="shared" si="4"/>
        <v>15.966861502375647</v>
      </c>
      <c r="U24" s="200">
        <f t="shared" si="0"/>
        <v>129.65091539929023</v>
      </c>
      <c r="V24" s="200">
        <f t="shared" si="1"/>
        <v>121.98682187814994</v>
      </c>
      <c r="W24" s="200">
        <f t="shared" si="2"/>
        <v>86.700057957899759</v>
      </c>
      <c r="X24" s="200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0">
        <f t="shared" si="4"/>
        <v>16.657301228929406</v>
      </c>
      <c r="U25" s="200">
        <f t="shared" si="0"/>
        <v>135.25728597890676</v>
      </c>
      <c r="V25" s="200">
        <f t="shared" si="1"/>
        <v>127.26178138902065</v>
      </c>
      <c r="W25" s="200">
        <f t="shared" si="2"/>
        <v>90.449145673086662</v>
      </c>
      <c r="X25" s="200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0">
        <f t="shared" si="4"/>
        <v>17.344921185779352</v>
      </c>
      <c r="U26" s="200">
        <f t="shared" si="0"/>
        <v>140.84076002852834</v>
      </c>
      <c r="V26" s="200">
        <f t="shared" si="1"/>
        <v>132.51519785935423</v>
      </c>
      <c r="W26" s="200">
        <f t="shared" si="2"/>
        <v>94.182922038781882</v>
      </c>
      <c r="X26" s="200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0">
        <f t="shared" si="4"/>
        <v>18.029854830261755</v>
      </c>
      <c r="U27" s="200">
        <f t="shared" si="0"/>
        <v>146.40242122172543</v>
      </c>
      <c r="V27" s="200">
        <f t="shared" si="1"/>
        <v>137.7480909031998</v>
      </c>
      <c r="W27" s="200">
        <f t="shared" si="2"/>
        <v>97.90211172832133</v>
      </c>
      <c r="X27" s="200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0">
        <f t="shared" si="4"/>
        <v>18.712224009208079</v>
      </c>
      <c r="U28" s="200">
        <f t="shared" si="0"/>
        <v>151.94325895476959</v>
      </c>
      <c r="V28" s="200">
        <f t="shared" si="1"/>
        <v>142.96139143034972</v>
      </c>
      <c r="W28" s="200">
        <f t="shared" si="2"/>
        <v>101.60737636999986</v>
      </c>
      <c r="X28" s="200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0">
        <f t="shared" si="4"/>
        <v>19.392140393015811</v>
      </c>
      <c r="U29" s="200">
        <f t="shared" si="0"/>
        <v>157.46417999128838</v>
      </c>
      <c r="V29" s="200">
        <f t="shared" si="1"/>
        <v>148.15595260264078</v>
      </c>
      <c r="W29" s="200">
        <f t="shared" si="2"/>
        <v>105.29932233407585</v>
      </c>
      <c r="X29" s="200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0">
        <f t="shared" si="4"/>
        <v>20.069706684225125</v>
      </c>
      <c r="U30" s="200">
        <f t="shared" si="0"/>
        <v>162.966018275908</v>
      </c>
      <c r="V30" s="200">
        <f t="shared" si="1"/>
        <v>153.33255906747993</v>
      </c>
      <c r="W30" s="200">
        <f t="shared" si="2"/>
        <v>108.97850729534242</v>
      </c>
      <c r="X30" s="200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0">
        <f t="shared" si="4"/>
        <v>20.745017643103168</v>
      </c>
      <c r="U31" s="200">
        <f t="shared" si="0"/>
        <v>168.44954326199772</v>
      </c>
      <c r="V31" s="200">
        <f t="shared" si="1"/>
        <v>158.49193479330819</v>
      </c>
      <c r="W31" s="200">
        <f t="shared" si="2"/>
        <v>112.64544580205019</v>
      </c>
      <c r="X31" s="200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0">
        <f t="shared" si="4"/>
        <v>21.418160963493182</v>
      </c>
      <c r="U32" s="200">
        <f t="shared" si="0"/>
        <v>173.91546702356462</v>
      </c>
      <c r="V32" s="200">
        <f t="shared" si="1"/>
        <v>163.6347497610879</v>
      </c>
      <c r="W32" s="200">
        <f t="shared" si="2"/>
        <v>116.30061403176798</v>
      </c>
      <c r="X32" s="200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0">
        <f t="shared" si="4"/>
        <v>22.089218025202122</v>
      </c>
      <c r="U33" s="200">
        <f t="shared" si="0"/>
        <v>179.36445036464121</v>
      </c>
      <c r="V33" s="200">
        <f t="shared" si="1"/>
        <v>168.7616257125442</v>
      </c>
      <c r="W33" s="200">
        <f t="shared" si="2"/>
        <v>119.94445387684752</v>
      </c>
      <c r="X33" s="200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0">
        <f t="shared" si="4"/>
        <v>22.758264543867377</v>
      </c>
      <c r="U34" s="200">
        <f t="shared" si="0"/>
        <v>184.79710809620309</v>
      </c>
      <c r="V34" s="200">
        <f t="shared" si="1"/>
        <v>173.87314111514675</v>
      </c>
      <c r="W34" s="200">
        <f t="shared" si="2"/>
        <v>123.57737647319985</v>
      </c>
      <c r="X34" s="200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0">
        <f t="shared" si="4"/>
        <v>23.425371135130007</v>
      </c>
      <c r="U35" s="200">
        <f t="shared" si="0"/>
        <v>190.21401361725563</v>
      </c>
      <c r="V35" s="200">
        <f t="shared" si="1"/>
        <v>178.96983547239324</v>
      </c>
      <c r="W35" s="200">
        <f t="shared" si="2"/>
        <v>127.19976526375594</v>
      </c>
      <c r="X35" s="200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0">
        <f t="shared" si="4"/>
        <v>24.090603806739875</v>
      </c>
      <c r="U36" s="200">
        <f t="shared" ref="U36:U67" si="5">+T36*$U$3</f>
        <v>195.61570291072778</v>
      </c>
      <c r="V36" s="200">
        <f t="shared" ref="V36:V67" si="6">+T36*$V$3</f>
        <v>184.05221308349263</v>
      </c>
      <c r="W36" s="200">
        <f t="shared" ref="W36:W67" si="7">+T36*$W$3</f>
        <v>130.81197867059751</v>
      </c>
      <c r="X36" s="200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0">
        <f t="shared" si="4"/>
        <v>24.754024389704348</v>
      </c>
      <c r="U37" s="200">
        <f t="shared" si="5"/>
        <v>201.00267804439929</v>
      </c>
      <c r="V37" s="200">
        <f t="shared" si="6"/>
        <v>189.12074633734122</v>
      </c>
      <c r="W37" s="200">
        <f t="shared" si="7"/>
        <v>134.41435243609462</v>
      </c>
      <c r="X37" s="200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0">
        <f t="shared" si="4"/>
        <v>25.415690917602237</v>
      </c>
      <c r="U38" s="200">
        <f t="shared" si="5"/>
        <v>206.37541025093014</v>
      </c>
      <c r="V38" s="200">
        <f t="shared" si="6"/>
        <v>194.17587861048108</v>
      </c>
      <c r="W38" s="200">
        <f t="shared" si="7"/>
        <v>138.00720168258013</v>
      </c>
      <c r="X38" s="200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0">
        <f t="shared" si="4"/>
        <v>26.075657961598115</v>
      </c>
      <c r="U39" s="200">
        <f t="shared" si="5"/>
        <v>211.73434264817666</v>
      </c>
      <c r="V39" s="200">
        <f t="shared" si="6"/>
        <v>199.21802682660959</v>
      </c>
      <c r="W39" s="200">
        <f t="shared" si="7"/>
        <v>141.59082273147774</v>
      </c>
      <c r="X39" s="200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0">
        <f t="shared" si="4"/>
        <v>26.733976927417402</v>
      </c>
      <c r="U40" s="200">
        <f t="shared" si="5"/>
        <v>217.07989265062929</v>
      </c>
      <c r="V40" s="200">
        <f t="shared" si="6"/>
        <v>204.24758372546893</v>
      </c>
      <c r="W40" s="200">
        <f t="shared" si="7"/>
        <v>145.16549471587649</v>
      </c>
      <c r="X40" s="200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0">
        <f t="shared" si="4"/>
        <v>27.390696319513211</v>
      </c>
      <c r="U41" s="200">
        <f t="shared" si="5"/>
        <v>222.41245411444726</v>
      </c>
      <c r="V41" s="200">
        <f t="shared" si="6"/>
        <v>209.26491988108091</v>
      </c>
      <c r="W41" s="200">
        <f t="shared" si="7"/>
        <v>148.73148101495673</v>
      </c>
      <c r="X41" s="200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0">
        <f t="shared" si="4"/>
        <v>28.045861976817147</v>
      </c>
      <c r="U42" s="200">
        <f t="shared" si="5"/>
        <v>227.7323992517552</v>
      </c>
      <c r="V42" s="200">
        <f t="shared" si="6"/>
        <v>214.27038550288299</v>
      </c>
      <c r="W42" s="200">
        <f t="shared" si="7"/>
        <v>152.2890305341171</v>
      </c>
      <c r="X42" s="200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0">
        <f t="shared" si="4"/>
        <v>28.699517283781198</v>
      </c>
      <c r="U43" s="200">
        <f t="shared" si="5"/>
        <v>233.04008034430331</v>
      </c>
      <c r="V43" s="200">
        <f t="shared" si="6"/>
        <v>219.26431204808833</v>
      </c>
      <c r="W43" s="200">
        <f t="shared" si="7"/>
        <v>155.83837885093189</v>
      </c>
      <c r="X43" s="200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0">
        <f t="shared" si="4"/>
        <v>29.351703359853296</v>
      </c>
      <c r="U44" s="200">
        <f t="shared" si="5"/>
        <v>238.33583128200874</v>
      </c>
      <c r="V44" s="200">
        <f t="shared" si="6"/>
        <v>224.24701366927917</v>
      </c>
      <c r="W44" s="200">
        <f t="shared" si="7"/>
        <v>159.37974924400339</v>
      </c>
      <c r="X44" s="200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0">
        <f t="shared" si="4"/>
        <v>30.002459230062666</v>
      </c>
      <c r="U45" s="200">
        <f t="shared" si="5"/>
        <v>243.61996894810883</v>
      </c>
      <c r="V45" s="200">
        <f t="shared" si="6"/>
        <v>229.21878851767875</v>
      </c>
      <c r="W45" s="200">
        <f t="shared" si="7"/>
        <v>162.91335361924027</v>
      </c>
      <c r="X45" s="200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0">
        <f t="shared" si="4"/>
        <v>30.65182197900327</v>
      </c>
      <c r="U46" s="200">
        <f t="shared" si="5"/>
        <v>248.89279446950653</v>
      </c>
      <c r="V46" s="200">
        <f t="shared" si="6"/>
        <v>234.17991991958496</v>
      </c>
      <c r="W46" s="200">
        <f t="shared" si="7"/>
        <v>166.43939334598775</v>
      </c>
      <c r="X46" s="200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0">
        <f t="shared" si="4"/>
        <v>31.299826890179368</v>
      </c>
      <c r="U47" s="200">
        <f t="shared" si="5"/>
        <v>254.15459434825644</v>
      </c>
      <c r="V47" s="200">
        <f t="shared" si="6"/>
        <v>239.13067744097037</v>
      </c>
      <c r="W47" s="200">
        <f t="shared" si="7"/>
        <v>169.95806001367396</v>
      </c>
      <c r="X47" s="200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0">
        <f t="shared" si="4"/>
        <v>31.946507572406013</v>
      </c>
      <c r="U48" s="200">
        <f t="shared" si="5"/>
        <v>259.4056414879368</v>
      </c>
      <c r="V48" s="200">
        <f t="shared" si="6"/>
        <v>244.07131785318194</v>
      </c>
      <c r="W48" s="200">
        <f t="shared" si="7"/>
        <v>173.46953611816463</v>
      </c>
      <c r="X48" s="200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0">
        <f t="shared" si="4"/>
        <v>32.591896074727558</v>
      </c>
      <c r="U49" s="200">
        <f t="shared" si="5"/>
        <v>264.64619612678774</v>
      </c>
      <c r="V49" s="200">
        <f t="shared" si="6"/>
        <v>249.00208601091853</v>
      </c>
      <c r="W49" s="200">
        <f t="shared" si="7"/>
        <v>176.97399568577063</v>
      </c>
      <c r="X49" s="200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0">
        <f t="shared" si="4"/>
        <v>33.236022991124564</v>
      </c>
      <c r="U50" s="200">
        <f t="shared" si="5"/>
        <v>269.87650668793145</v>
      </c>
      <c r="V50" s="200">
        <f t="shared" si="6"/>
        <v>253.92321565219166</v>
      </c>
      <c r="W50" s="200">
        <f t="shared" si="7"/>
        <v>180.47160484180637</v>
      </c>
      <c r="X50" s="200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0">
        <f t="shared" si="4"/>
        <v>33.878917556114104</v>
      </c>
      <c r="U51" s="200">
        <f t="shared" si="5"/>
        <v>275.09681055564647</v>
      </c>
      <c r="V51" s="200">
        <f t="shared" si="6"/>
        <v>258.83493012871173</v>
      </c>
      <c r="W51" s="200">
        <f t="shared" si="7"/>
        <v>183.96252232969957</v>
      </c>
      <c r="X51" s="200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0">
        <f t="shared" si="4"/>
        <v>34.520607732208667</v>
      </c>
      <c r="U52" s="200">
        <f t="shared" si="5"/>
        <v>280.30733478553435</v>
      </c>
      <c r="V52" s="200">
        <f t="shared" si="6"/>
        <v>263.73744307407418</v>
      </c>
      <c r="W52" s="200">
        <f t="shared" si="7"/>
        <v>187.44689998589305</v>
      </c>
      <c r="X52" s="200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0">
        <f t="shared" si="4"/>
        <v>35.161120290079218</v>
      </c>
      <c r="U53" s="200">
        <f t="shared" si="5"/>
        <v>285.50829675544321</v>
      </c>
      <c r="V53" s="200">
        <f t="shared" si="6"/>
        <v>268.63095901620522</v>
      </c>
      <c r="W53" s="200">
        <f t="shared" si="7"/>
        <v>190.92488317513013</v>
      </c>
      <c r="X53" s="200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0">
        <f t="shared" si="4"/>
        <v>35.80048088216455</v>
      </c>
      <c r="U54" s="200">
        <f t="shared" si="5"/>
        <v>290.69990476317611</v>
      </c>
      <c r="V54" s="200">
        <f t="shared" si="6"/>
        <v>273.51567393973716</v>
      </c>
      <c r="W54" s="200">
        <f t="shared" si="7"/>
        <v>194.39661119015349</v>
      </c>
      <c r="X54" s="200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0">
        <f t="shared" si="4"/>
        <v>36.438714110380602</v>
      </c>
      <c r="U55" s="200">
        <f t="shared" si="5"/>
        <v>295.88235857629047</v>
      </c>
      <c r="V55" s="200">
        <f t="shared" si="6"/>
        <v>278.39177580330778</v>
      </c>
      <c r="W55" s="200">
        <f t="shared" si="7"/>
        <v>197.86221761936665</v>
      </c>
      <c r="X55" s="200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0">
        <f t="shared" si="4"/>
        <v>37.075843588507418</v>
      </c>
      <c r="U56" s="200">
        <f t="shared" si="5"/>
        <v>301.05584993868018</v>
      </c>
      <c r="V56" s="200">
        <f t="shared" si="6"/>
        <v>283.25944501619665</v>
      </c>
      <c r="W56" s="200">
        <f t="shared" si="7"/>
        <v>201.32183068559527</v>
      </c>
      <c r="X56" s="200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0">
        <f t="shared" si="4"/>
        <v>37.711891999764049</v>
      </c>
      <c r="U57" s="200">
        <f t="shared" si="5"/>
        <v>306.22056303808404</v>
      </c>
      <c r="V57" s="200">
        <f t="shared" si="6"/>
        <v>288.11885487819734</v>
      </c>
      <c r="W57" s="200">
        <f t="shared" si="7"/>
        <v>204.77557355871878</v>
      </c>
      <c r="X57" s="200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0">
        <f t="shared" si="4"/>
        <v>38.346881150025261</v>
      </c>
      <c r="U58" s="200">
        <f t="shared" si="5"/>
        <v>311.3766749382051</v>
      </c>
      <c r="V58" s="200">
        <f t="shared" si="6"/>
        <v>292.97017198619301</v>
      </c>
      <c r="W58" s="200">
        <f t="shared" si="7"/>
        <v>208.22356464463715</v>
      </c>
      <c r="X58" s="200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0">
        <f t="shared" si="4"/>
        <v>38.980832017082967</v>
      </c>
      <c r="U59" s="200">
        <f t="shared" si="5"/>
        <v>316.52435597871369</v>
      </c>
      <c r="V59" s="200">
        <f t="shared" si="6"/>
        <v>297.81355661051384</v>
      </c>
      <c r="W59" s="200">
        <f t="shared" si="7"/>
        <v>211.66591785276051</v>
      </c>
      <c r="X59" s="200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0">
        <f t="shared" si="4"/>
        <v>39.613764796311564</v>
      </c>
      <c r="U60" s="200">
        <f t="shared" si="5"/>
        <v>321.66377014604984</v>
      </c>
      <c r="V60" s="200">
        <f t="shared" si="6"/>
        <v>302.64916304382035</v>
      </c>
      <c r="W60" s="200">
        <f t="shared" si="7"/>
        <v>215.10274284397178</v>
      </c>
      <c r="X60" s="200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0">
        <f t="shared" si="4"/>
        <v>40.245698943058677</v>
      </c>
      <c r="U61" s="200">
        <f t="shared" si="5"/>
        <v>326.79507541763644</v>
      </c>
      <c r="V61" s="200">
        <f t="shared" si="6"/>
        <v>307.4771399249683</v>
      </c>
      <c r="W61" s="200">
        <f t="shared" si="7"/>
        <v>218.5341452608086</v>
      </c>
      <c r="X61" s="200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0">
        <f t="shared" si="4"/>
        <v>40.876653212047827</v>
      </c>
      <c r="U62" s="200">
        <f t="shared" si="5"/>
        <v>331.91842408182833</v>
      </c>
      <c r="V62" s="200">
        <f t="shared" si="6"/>
        <v>312.29763054004536</v>
      </c>
      <c r="W62" s="200">
        <f t="shared" si="7"/>
        <v>221.96022694141971</v>
      </c>
      <c r="X62" s="200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0">
        <f t="shared" si="4"/>
        <v>41.50664569405118</v>
      </c>
      <c r="U63" s="200">
        <f t="shared" si="5"/>
        <v>337.03396303569554</v>
      </c>
      <c r="V63" s="200">
        <f t="shared" si="6"/>
        <v>317.11077310255098</v>
      </c>
      <c r="W63" s="200">
        <f t="shared" si="7"/>
        <v>225.38108611869791</v>
      </c>
      <c r="X63" s="200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0">
        <f t="shared" si="4"/>
        <v>42.135693850063937</v>
      </c>
      <c r="U64" s="200">
        <f t="shared" si="5"/>
        <v>342.14183406251914</v>
      </c>
      <c r="V64" s="200">
        <f t="shared" si="6"/>
        <v>321.91670101448847</v>
      </c>
      <c r="W64" s="200">
        <f t="shared" si="7"/>
        <v>228.79681760584717</v>
      </c>
      <c r="X64" s="200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0">
        <f t="shared" si="4"/>
        <v>42.763814543188104</v>
      </c>
      <c r="U65" s="200">
        <f t="shared" si="5"/>
        <v>347.2421740906874</v>
      </c>
      <c r="V65" s="200">
        <f t="shared" si="6"/>
        <v>326.71554310995708</v>
      </c>
      <c r="W65" s="200">
        <f t="shared" si="7"/>
        <v>232.20751296951138</v>
      </c>
      <c r="X65" s="200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0">
        <f t="shared" si="4"/>
        <v>43.391024068414453</v>
      </c>
      <c r="U66" s="200">
        <f t="shared" si="5"/>
        <v>352.33511543552532</v>
      </c>
      <c r="V66" s="200">
        <f t="shared" si="6"/>
        <v>331.5074238826864</v>
      </c>
      <c r="W66" s="200">
        <f t="shared" si="7"/>
        <v>235.61326069149047</v>
      </c>
      <c r="X66" s="200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0">
        <f t="shared" si="4"/>
        <v>44.017338180471796</v>
      </c>
      <c r="U67" s="200">
        <f t="shared" si="5"/>
        <v>357.42078602543097</v>
      </c>
      <c r="V67" s="200">
        <f t="shared" si="6"/>
        <v>336.29246369880451</v>
      </c>
      <c r="W67" s="200">
        <f t="shared" si="7"/>
        <v>239.01414631996184</v>
      </c>
      <c r="X67" s="200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0">
        <f t="shared" si="4"/>
        <v>44.64277211989733</v>
      </c>
      <c r="U68" s="200">
        <f t="shared" ref="U68:U99" si="9">+T68*$U$3</f>
        <v>362.49930961356631</v>
      </c>
      <c r="V68" s="200">
        <f t="shared" ref="V68:V99" si="10">+T68*$V$3</f>
        <v>341.07077899601558</v>
      </c>
      <c r="W68" s="200">
        <f t="shared" ref="W68:W99" si="11">+T68*$W$3</f>
        <v>242.41025261104249</v>
      </c>
      <c r="X68" s="200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0">
        <f t="shared" ref="T69:T108" si="13">+POWER(A69,0.91)</f>
        <v>45.267340637467541</v>
      </c>
      <c r="U69" s="200">
        <f t="shared" si="9"/>
        <v>367.57080597623639</v>
      </c>
      <c r="V69" s="200">
        <f t="shared" si="10"/>
        <v>345.84248247025198</v>
      </c>
      <c r="W69" s="200">
        <f t="shared" si="11"/>
        <v>245.80165966144872</v>
      </c>
      <c r="X69" s="200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0">
        <f t="shared" si="13"/>
        <v>45.891058017115768</v>
      </c>
      <c r="U70" s="200">
        <f t="shared" si="9"/>
        <v>372.63539109897999</v>
      </c>
      <c r="V70" s="200">
        <f t="shared" si="10"/>
        <v>350.60768325076447</v>
      </c>
      <c r="W70" s="200">
        <f t="shared" si="11"/>
        <v>249.1884450329386</v>
      </c>
      <c r="X70" s="200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0">
        <f t="shared" si="13"/>
        <v>46.513938097451451</v>
      </c>
      <c r="U71" s="200">
        <f t="shared" si="9"/>
        <v>377.69317735130574</v>
      </c>
      <c r="V71" s="200">
        <f t="shared" si="10"/>
        <v>355.36648706452905</v>
      </c>
      <c r="W71" s="200">
        <f t="shared" si="11"/>
        <v>252.57068386916137</v>
      </c>
      <c r="X71" s="200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0">
        <f t="shared" si="13"/>
        <v>47.135994291985675</v>
      </c>
      <c r="U72" s="200">
        <f t="shared" si="9"/>
        <v>382.74427365092362</v>
      </c>
      <c r="V72" s="200">
        <f t="shared" si="10"/>
        <v>360.11899639077052</v>
      </c>
      <c r="W72" s="200">
        <f t="shared" si="11"/>
        <v>255.94844900548219</v>
      </c>
      <c r="X72" s="200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0">
        <f t="shared" si="13"/>
        <v>47.7572396081585</v>
      </c>
      <c r="U73" s="200">
        <f t="shared" si="9"/>
        <v>387.788785618247</v>
      </c>
      <c r="V73" s="200">
        <f t="shared" si="10"/>
        <v>364.86531060633092</v>
      </c>
      <c r="W73" s="200">
        <f t="shared" si="11"/>
        <v>259.32181107230065</v>
      </c>
      <c r="X73" s="200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0">
        <f t="shared" si="13"/>
        <v>48.377686665255027</v>
      </c>
      <c r="U74" s="200">
        <f t="shared" si="9"/>
        <v>392.82681572187079</v>
      </c>
      <c r="V74" s="200">
        <f t="shared" si="10"/>
        <v>369.60552612254838</v>
      </c>
      <c r="W74" s="200">
        <f t="shared" si="11"/>
        <v>262.69083859233479</v>
      </c>
      <c r="X74" s="200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0">
        <f t="shared" si="13"/>
        <v>48.997347711289784</v>
      </c>
      <c r="U75" s="200">
        <f t="shared" si="9"/>
        <v>397.85846341567299</v>
      </c>
      <c r="V75" s="200">
        <f t="shared" si="10"/>
        <v>374.33973651425396</v>
      </c>
      <c r="W75" s="200">
        <f t="shared" si="11"/>
        <v>266.0555980723035</v>
      </c>
      <c r="X75" s="200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0">
        <f t="shared" si="13"/>
        <v>49.616234638932568</v>
      </c>
      <c r="U76" s="200">
        <f t="shared" si="9"/>
        <v>402.8838252681324</v>
      </c>
      <c r="V76" s="200">
        <f t="shared" si="10"/>
        <v>379.0680326414448</v>
      </c>
      <c r="W76" s="200">
        <f t="shared" si="11"/>
        <v>269.41615408940385</v>
      </c>
      <c r="X76" s="200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0">
        <f t="shared" si="13"/>
        <v>50.234359000542355</v>
      </c>
      <c r="U77" s="200">
        <f t="shared" si="9"/>
        <v>407.90299508440387</v>
      </c>
      <c r="V77" s="200">
        <f t="shared" si="10"/>
        <v>383.79050276414358</v>
      </c>
      <c r="W77" s="200">
        <f t="shared" si="11"/>
        <v>272.77256937294499</v>
      </c>
      <c r="X77" s="200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0">
        <f t="shared" si="13"/>
        <v>50.851732022370506</v>
      </c>
      <c r="U78" s="200">
        <f t="shared" si="9"/>
        <v>412.91606402164848</v>
      </c>
      <c r="V78" s="200">
        <f t="shared" si="10"/>
        <v>388.50723265091062</v>
      </c>
      <c r="W78" s="200">
        <f t="shared" si="11"/>
        <v>276.12490488147182</v>
      </c>
      <c r="X78" s="200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0">
        <f t="shared" si="13"/>
        <v>51.468364617990346</v>
      </c>
      <c r="U79" s="200">
        <f t="shared" si="9"/>
        <v>417.92312069808156</v>
      </c>
      <c r="V79" s="200">
        <f t="shared" si="10"/>
        <v>393.21830568144622</v>
      </c>
      <c r="W79" s="200">
        <f t="shared" si="11"/>
        <v>279.47321987568756</v>
      </c>
      <c r="X79" s="200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0">
        <f t="shared" si="13"/>
        <v>52.084267401003423</v>
      </c>
      <c r="U80" s="200">
        <f t="shared" si="9"/>
        <v>422.92425129614776</v>
      </c>
      <c r="V80" s="200">
        <f t="shared" si="10"/>
        <v>397.92380294366615</v>
      </c>
      <c r="W80" s="200">
        <f t="shared" si="11"/>
        <v>282.81757198744856</v>
      </c>
      <c r="X80" s="200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0">
        <f t="shared" si="13"/>
        <v>52.699450697071924</v>
      </c>
      <c r="U81" s="200">
        <f t="shared" si="9"/>
        <v>427.91953966022396</v>
      </c>
      <c r="V81" s="200">
        <f t="shared" si="10"/>
        <v>402.62380332562947</v>
      </c>
      <c r="W81" s="200">
        <f t="shared" si="11"/>
        <v>286.15801728510053</v>
      </c>
      <c r="X81" s="200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0">
        <f t="shared" si="13"/>
        <v>53.313924555320277</v>
      </c>
      <c r="U82" s="200">
        <f t="shared" si="9"/>
        <v>432.90906738920063</v>
      </c>
      <c r="V82" s="200">
        <f t="shared" si="10"/>
        <v>407.31838360264692</v>
      </c>
      <c r="W82" s="200">
        <f t="shared" si="11"/>
        <v>289.4946103353891</v>
      </c>
      <c r="X82" s="200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0">
        <f t="shared" si="13"/>
        <v>53.927698759146317</v>
      </c>
      <c r="U83" s="200">
        <f t="shared" si="9"/>
        <v>437.89291392426804</v>
      </c>
      <c r="V83" s="200">
        <f t="shared" si="10"/>
        <v>412.00761851987784</v>
      </c>
      <c r="W83" s="200">
        <f t="shared" si="11"/>
        <v>292.82740426216446</v>
      </c>
      <c r="X83" s="200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0">
        <f t="shared" si="13"/>
        <v>54.540782836480538</v>
      </c>
      <c r="U84" s="200">
        <f t="shared" si="9"/>
        <v>442.87115663222193</v>
      </c>
      <c r="V84" s="200">
        <f t="shared" si="10"/>
        <v>416.69158087071128</v>
      </c>
      <c r="W84" s="200">
        <f t="shared" si="11"/>
        <v>296.1564508020893</v>
      </c>
      <c r="X84" s="200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0">
        <f t="shared" si="13"/>
        <v>55.153186069527024</v>
      </c>
      <c r="U85" s="200">
        <f t="shared" si="9"/>
        <v>447.84387088455941</v>
      </c>
      <c r="V85" s="200">
        <f t="shared" si="10"/>
        <v>421.37034157118643</v>
      </c>
      <c r="W85" s="200">
        <f t="shared" si="11"/>
        <v>299.48180035753171</v>
      </c>
      <c r="X85" s="200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0">
        <f t="shared" si="13"/>
        <v>55.764917504019301</v>
      </c>
      <c r="U86" s="200">
        <f t="shared" si="9"/>
        <v>452.81113013263666</v>
      </c>
      <c r="V86" s="200">
        <f t="shared" si="10"/>
        <v>426.04396973070743</v>
      </c>
      <c r="W86" s="200">
        <f t="shared" si="11"/>
        <v>302.8035020468248</v>
      </c>
      <c r="X86" s="200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0">
        <f t="shared" si="13"/>
        <v>56.375985958019527</v>
      </c>
      <c r="U87" s="200">
        <f t="shared" si="9"/>
        <v>457.77300597911852</v>
      </c>
      <c r="V87" s="200">
        <f t="shared" si="10"/>
        <v>430.71253271926918</v>
      </c>
      <c r="W87" s="200">
        <f t="shared" si="11"/>
        <v>306.12160375204604</v>
      </c>
      <c r="X87" s="200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0">
        <f t="shared" si="13"/>
        <v>56.986400030290412</v>
      </c>
      <c r="U88" s="200">
        <f t="shared" si="9"/>
        <v>462.72956824595809</v>
      </c>
      <c r="V88" s="200">
        <f t="shared" si="10"/>
        <v>435.37609623141873</v>
      </c>
      <c r="W88" s="200">
        <f t="shared" si="11"/>
        <v>309.43615216447694</v>
      </c>
      <c r="X88" s="200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0">
        <f t="shared" si="13"/>
        <v>57.596168108263242</v>
      </c>
      <c r="U89" s="200">
        <f t="shared" si="9"/>
        <v>467.68088503909746</v>
      </c>
      <c r="V89" s="200">
        <f t="shared" si="10"/>
        <v>440.03472434713115</v>
      </c>
      <c r="W89" s="200">
        <f t="shared" si="11"/>
        <v>312.74719282786941</v>
      </c>
      <c r="X89" s="200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0">
        <f t="shared" si="13"/>
        <v>58.205298375628338</v>
      </c>
      <c r="U90" s="200">
        <f t="shared" si="9"/>
        <v>472.62702281010206</v>
      </c>
      <c r="V90" s="200">
        <f t="shared" si="10"/>
        <v>444.68847958980047</v>
      </c>
      <c r="W90" s="200">
        <f t="shared" si="11"/>
        <v>316.05477017966189</v>
      </c>
      <c r="X90" s="200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0">
        <f t="shared" si="13"/>
        <v>58.813798819567964</v>
      </c>
      <c r="U91" s="200">
        <f t="shared" si="9"/>
        <v>477.5680464148918</v>
      </c>
      <c r="V91" s="200">
        <f t="shared" si="10"/>
        <v>449.33742298149923</v>
      </c>
      <c r="W91" s="200">
        <f t="shared" si="11"/>
        <v>319.35892759025404</v>
      </c>
      <c r="X91" s="200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0">
        <f t="shared" si="13"/>
        <v>59.421677237653576</v>
      </c>
      <c r="U92" s="200">
        <f t="shared" si="9"/>
        <v>482.50401916974698</v>
      </c>
      <c r="V92" s="200">
        <f t="shared" si="10"/>
        <v>453.98161409567331</v>
      </c>
      <c r="W92" s="200">
        <f t="shared" si="11"/>
        <v>322.6597074004589</v>
      </c>
      <c r="X92" s="200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0">
        <f t="shared" si="13"/>
        <v>60.028941244426299</v>
      </c>
      <c r="U93" s="200">
        <f t="shared" si="9"/>
        <v>487.43500290474151</v>
      </c>
      <c r="V93" s="200">
        <f t="shared" si="10"/>
        <v>458.62111110741688</v>
      </c>
      <c r="W93" s="200">
        <f t="shared" si="11"/>
        <v>325.95715095723477</v>
      </c>
      <c r="X93" s="200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0">
        <f t="shared" si="13"/>
        <v>60.635598277677921</v>
      </c>
      <c r="U94" s="200">
        <f t="shared" si="9"/>
        <v>492.36105801474469</v>
      </c>
      <c r="V94" s="200">
        <f t="shared" si="10"/>
        <v>463.25597084145932</v>
      </c>
      <c r="W94" s="200">
        <f t="shared" si="11"/>
        <v>329.25129864779109</v>
      </c>
      <c r="X94" s="200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0">
        <f t="shared" si="13"/>
        <v>61.241655604450784</v>
      </c>
      <c r="U95" s="200">
        <f t="shared" si="9"/>
        <v>497.28224350814031</v>
      </c>
      <c r="V95" s="200">
        <f t="shared" si="10"/>
        <v>467.88624881800399</v>
      </c>
      <c r="W95" s="200">
        <f t="shared" si="11"/>
        <v>332.54218993216773</v>
      </c>
      <c r="X95" s="200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0">
        <f t="shared" si="13"/>
        <v>61.847120326769669</v>
      </c>
      <c r="U96" s="200">
        <f t="shared" si="9"/>
        <v>502.19861705336967</v>
      </c>
      <c r="V96" s="200">
        <f t="shared" si="10"/>
        <v>472.51199929652023</v>
      </c>
      <c r="W96" s="200">
        <f t="shared" si="11"/>
        <v>335.82986337435926</v>
      </c>
      <c r="X96" s="200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0">
        <f t="shared" si="13"/>
        <v>62.451999387122903</v>
      </c>
      <c r="U97" s="200">
        <f t="shared" si="9"/>
        <v>507.11023502343795</v>
      </c>
      <c r="V97" s="200">
        <f t="shared" si="10"/>
        <v>477.13327531761894</v>
      </c>
      <c r="W97" s="200">
        <f t="shared" si="11"/>
        <v>339.11435667207735</v>
      </c>
      <c r="X97" s="200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0">
        <f t="shared" si="13"/>
        <v>63.05629957370445</v>
      </c>
      <c r="U98" s="200">
        <f t="shared" si="9"/>
        <v>512.0171525384801</v>
      </c>
      <c r="V98" s="200">
        <f t="shared" si="10"/>
        <v>481.75012874310198</v>
      </c>
      <c r="W98" s="200">
        <f t="shared" si="11"/>
        <v>342.39570668521515</v>
      </c>
      <c r="X98" s="200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0">
        <f t="shared" si="13"/>
        <v>63.660027525430337</v>
      </c>
      <c r="U99" s="200">
        <f t="shared" si="9"/>
        <v>516.91942350649424</v>
      </c>
      <c r="V99" s="200">
        <f t="shared" si="10"/>
        <v>486.36261029428778</v>
      </c>
      <c r="W99" s="200">
        <f t="shared" si="11"/>
        <v>345.67394946308673</v>
      </c>
      <c r="X99" s="200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0">
        <f t="shared" si="13"/>
        <v>64.263189736741936</v>
      </c>
      <c r="U100" s="200">
        <f t="shared" ref="U100:U108" si="14">+T100*$U$3</f>
        <v>521.8171006623445</v>
      </c>
      <c r="V100" s="200">
        <f t="shared" ref="V100:V108" si="15">+T100*$V$3</f>
        <v>490.97076958870838</v>
      </c>
      <c r="W100" s="200">
        <f t="shared" ref="W100:W108" si="16">+T100*$W$3</f>
        <v>348.94912027050867</v>
      </c>
      <c r="X100" s="200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0">
        <f t="shared" si="13"/>
        <v>64.865792562206337</v>
      </c>
      <c r="U101" s="200">
        <f t="shared" si="14"/>
        <v>526.71023560511537</v>
      </c>
      <c r="V101" s="200">
        <f t="shared" si="15"/>
        <v>495.5746551752564</v>
      </c>
      <c r="W101" s="200">
        <f t="shared" si="16"/>
        <v>352.2212536127804</v>
      </c>
      <c r="X101" s="200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0">
        <f t="shared" si="13"/>
        <v>65.467842220924794</v>
      </c>
      <c r="U102" s="200">
        <f t="shared" si="14"/>
        <v>531.59887883390923</v>
      </c>
      <c r="V102" s="200">
        <f t="shared" si="15"/>
        <v>500.17431456786539</v>
      </c>
      <c r="W102" s="200">
        <f t="shared" si="16"/>
        <v>355.49038325962164</v>
      </c>
      <c r="X102" s="200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0">
        <f t="shared" si="13"/>
        <v>66.069344800759623</v>
      </c>
      <c r="U103" s="200">
        <f t="shared" si="14"/>
        <v>536.48307978216803</v>
      </c>
      <c r="V103" s="200">
        <f t="shared" si="15"/>
        <v>504.7697942778035</v>
      </c>
      <c r="W103" s="200">
        <f t="shared" si="16"/>
        <v>358.75654226812475</v>
      </c>
      <c r="X103" s="200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0">
        <f t="shared" si="13"/>
        <v>95.552718143903505</v>
      </c>
      <c r="U104" s="200">
        <f t="shared" si="14"/>
        <v>775.88807132849638</v>
      </c>
      <c r="V104" s="200">
        <f t="shared" si="15"/>
        <v>730.02276661942278</v>
      </c>
      <c r="W104" s="200">
        <f t="shared" si="16"/>
        <v>518.85125952139606</v>
      </c>
      <c r="X104" s="200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0">
        <f t="shared" si="13"/>
        <v>124.14730493195626</v>
      </c>
      <c r="U105" s="200">
        <f t="shared" si="14"/>
        <v>1008.0761160474847</v>
      </c>
      <c r="V105" s="200">
        <f t="shared" si="15"/>
        <v>948.48540968014572</v>
      </c>
      <c r="W105" s="200">
        <f t="shared" si="16"/>
        <v>674.11986578052245</v>
      </c>
      <c r="X105" s="200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0">
        <f t="shared" si="13"/>
        <v>152.09866699982851</v>
      </c>
      <c r="U106" s="200">
        <f t="shared" si="14"/>
        <v>1235.0411760386073</v>
      </c>
      <c r="V106" s="200">
        <f t="shared" si="15"/>
        <v>1162.0338158786897</v>
      </c>
      <c r="W106" s="200">
        <f t="shared" si="16"/>
        <v>825.89576180906874</v>
      </c>
      <c r="X106" s="200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0">
        <f t="shared" si="13"/>
        <v>179.54790489086352</v>
      </c>
      <c r="U107" s="200">
        <f t="shared" si="14"/>
        <v>1457.9289877138117</v>
      </c>
      <c r="V107" s="200">
        <f t="shared" si="15"/>
        <v>1371.7459933661974</v>
      </c>
      <c r="W107" s="200">
        <f t="shared" si="16"/>
        <v>974.94512355738891</v>
      </c>
      <c r="X107" s="200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0">
        <f t="shared" si="13"/>
        <v>206.5864916722183</v>
      </c>
      <c r="U108" s="200">
        <f t="shared" si="14"/>
        <v>1677.4823123784124</v>
      </c>
      <c r="V108" s="200">
        <f t="shared" si="15"/>
        <v>1578.3207963757477</v>
      </c>
      <c r="W108" s="200">
        <f t="shared" si="16"/>
        <v>1121.7646497801454</v>
      </c>
      <c r="X108" s="200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2" t="s">
        <v>11</v>
      </c>
      <c r="B1" s="323" t="s">
        <v>12</v>
      </c>
      <c r="C1" s="323"/>
      <c r="D1" s="324"/>
      <c r="E1" s="325" t="s">
        <v>13</v>
      </c>
      <c r="F1" s="326"/>
      <c r="G1" s="326"/>
      <c r="H1" s="327" t="s">
        <v>14</v>
      </c>
      <c r="I1" s="328"/>
      <c r="J1" s="328"/>
      <c r="K1" s="329" t="s">
        <v>15</v>
      </c>
      <c r="L1" s="330"/>
      <c r="M1" s="330"/>
    </row>
    <row r="2" spans="1:24" ht="26.25" customHeight="1" x14ac:dyDescent="0.25">
      <c r="A2" s="322"/>
      <c r="B2" s="331" t="s">
        <v>16</v>
      </c>
      <c r="C2" s="332"/>
      <c r="D2" s="333"/>
      <c r="E2" s="334" t="s">
        <v>17</v>
      </c>
      <c r="F2" s="335"/>
      <c r="G2" s="336"/>
      <c r="H2" s="337" t="s">
        <v>17</v>
      </c>
      <c r="I2" s="338"/>
      <c r="J2" s="339"/>
      <c r="K2" s="340" t="s">
        <v>17</v>
      </c>
      <c r="L2" s="341"/>
      <c r="M2" s="342"/>
      <c r="P2" s="321" t="s">
        <v>136</v>
      </c>
      <c r="Q2" s="321"/>
      <c r="R2" s="321"/>
      <c r="S2" s="321"/>
      <c r="U2" s="198" t="s">
        <v>133</v>
      </c>
      <c r="V2" s="203" t="s">
        <v>132</v>
      </c>
      <c r="W2" s="198" t="s">
        <v>134</v>
      </c>
    </row>
    <row r="3" spans="1:24" ht="38.25" x14ac:dyDescent="0.25">
      <c r="A3" s="322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131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3">
        <v>1</v>
      </c>
      <c r="P4" s="10">
        <v>8.9088890399869562</v>
      </c>
      <c r="Q4" s="11">
        <v>3.4295581157762562</v>
      </c>
      <c r="R4" s="199">
        <v>2.5040509230184078</v>
      </c>
      <c r="S4" s="14">
        <v>1.7524124640425989</v>
      </c>
      <c r="T4" s="200">
        <f>+POWER(A4,0.91)</f>
        <v>1</v>
      </c>
      <c r="U4" s="200">
        <f>+T4*$U$3</f>
        <v>8.1199999999999992</v>
      </c>
      <c r="V4" s="200">
        <f>+T4*$V$3</f>
        <v>7.64</v>
      </c>
      <c r="W4" s="200">
        <f>+T4*$W$3</f>
        <v>5.43</v>
      </c>
      <c r="X4" s="197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3">
        <v>2</v>
      </c>
      <c r="P5" s="10">
        <v>16.082077694815176</v>
      </c>
      <c r="Q5" s="11">
        <v>6.1242805864898839</v>
      </c>
      <c r="R5" s="199">
        <v>4.45358084893161</v>
      </c>
      <c r="S5" s="14">
        <v>3.1100764831756944</v>
      </c>
      <c r="T5" s="200">
        <f t="shared" ref="T5:T68" si="0">+POWER(A5,0.91)</f>
        <v>1.8790454984280236</v>
      </c>
      <c r="U5" s="200">
        <f t="shared" ref="U5:U68" si="1">+T5*$U$3</f>
        <v>15.25784944723555</v>
      </c>
      <c r="V5" s="200">
        <f t="shared" ref="V5:V68" si="2">+T5*$V$3</f>
        <v>14.355907607990099</v>
      </c>
      <c r="W5" s="200">
        <f t="shared" ref="W5:W68" si="3">+T5*$W$3</f>
        <v>10.203217056464167</v>
      </c>
      <c r="X5" s="197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3">
        <v>3</v>
      </c>
      <c r="P6" s="10">
        <v>21.981602599249506</v>
      </c>
      <c r="Q6" s="11">
        <v>8.3081621552410247</v>
      </c>
      <c r="R6" s="199">
        <v>6.0245854687836298</v>
      </c>
      <c r="S6" s="14">
        <v>4.2007800463973552</v>
      </c>
      <c r="T6" s="200">
        <f t="shared" si="0"/>
        <v>2.717567510807211</v>
      </c>
      <c r="U6" s="200">
        <f t="shared" si="1"/>
        <v>22.066648187754552</v>
      </c>
      <c r="V6" s="200">
        <f t="shared" si="2"/>
        <v>20.762215782567093</v>
      </c>
      <c r="W6" s="200">
        <f t="shared" si="3"/>
        <v>14.756391583683156</v>
      </c>
      <c r="X6" s="197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3">
        <v>4</v>
      </c>
      <c r="P7" s="10">
        <v>26.979045657097046</v>
      </c>
      <c r="Q7" s="11">
        <v>10.07323138354697</v>
      </c>
      <c r="R7" s="199">
        <v>7.2704912554218311</v>
      </c>
      <c r="S7" s="14">
        <v>5.0568025059035087</v>
      </c>
      <c r="T7" s="200">
        <f t="shared" si="0"/>
        <v>3.5308119851626194</v>
      </c>
      <c r="U7" s="200">
        <f t="shared" si="1"/>
        <v>28.670193319520468</v>
      </c>
      <c r="V7" s="200">
        <f t="shared" si="2"/>
        <v>26.975403566642409</v>
      </c>
      <c r="W7" s="200">
        <f t="shared" si="3"/>
        <v>19.172309079433024</v>
      </c>
      <c r="X7" s="197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199">
        <v>8.3909679778661879</v>
      </c>
      <c r="S8" s="14">
        <v>5.8301035101772474</v>
      </c>
      <c r="T8" s="200">
        <f t="shared" si="0"/>
        <v>4.3257628239662056</v>
      </c>
      <c r="U8" s="200">
        <f t="shared" si="1"/>
        <v>35.125194130605585</v>
      </c>
      <c r="V8" s="200">
        <f t="shared" si="2"/>
        <v>33.048827975101808</v>
      </c>
      <c r="W8" s="200">
        <f t="shared" si="3"/>
        <v>23.488892134136496</v>
      </c>
      <c r="X8" s="197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199">
        <v>9.4048479446611903</v>
      </c>
      <c r="S9" s="14">
        <v>6.5302678285097029</v>
      </c>
      <c r="T9" s="200">
        <f t="shared" si="0"/>
        <v>5.1064329978565386</v>
      </c>
      <c r="U9" s="200">
        <f t="shared" si="1"/>
        <v>41.464235942595089</v>
      </c>
      <c r="V9" s="200">
        <f t="shared" si="2"/>
        <v>39.013148103623955</v>
      </c>
      <c r="W9" s="200">
        <f t="shared" si="3"/>
        <v>27.727931178361004</v>
      </c>
      <c r="X9" s="197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199">
        <v>10.414320950457714</v>
      </c>
      <c r="S10" s="14">
        <v>7.2352986396401375</v>
      </c>
      <c r="T10" s="200">
        <f t="shared" si="0"/>
        <v>5.875424047012153</v>
      </c>
      <c r="U10" s="200">
        <f t="shared" si="1"/>
        <v>47.70844326173868</v>
      </c>
      <c r="V10" s="200">
        <f t="shared" si="2"/>
        <v>44.888239719172844</v>
      </c>
      <c r="W10" s="200">
        <f t="shared" si="3"/>
        <v>31.903552575275988</v>
      </c>
      <c r="X10" s="197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199">
        <v>11.371521504674886</v>
      </c>
      <c r="S11" s="14">
        <v>7.9043714513824685</v>
      </c>
      <c r="T11" s="200">
        <f t="shared" si="0"/>
        <v>6.6345563665155334</v>
      </c>
      <c r="U11" s="200">
        <f t="shared" si="1"/>
        <v>53.872597696106126</v>
      </c>
      <c r="V11" s="200">
        <f t="shared" si="2"/>
        <v>50.688010640178675</v>
      </c>
      <c r="W11" s="200">
        <f t="shared" si="3"/>
        <v>36.025641070179347</v>
      </c>
      <c r="X11" s="197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199">
        <v>12.291373801368287</v>
      </c>
      <c r="S12" s="14">
        <v>8.5477155893255699</v>
      </c>
      <c r="T12" s="200">
        <f t="shared" si="0"/>
        <v>7.3851731757949004</v>
      </c>
      <c r="U12" s="200">
        <f t="shared" si="1"/>
        <v>59.967606187454585</v>
      </c>
      <c r="V12" s="200">
        <f t="shared" si="2"/>
        <v>56.422723063073036</v>
      </c>
      <c r="W12" s="200">
        <f t="shared" si="3"/>
        <v>40.101490344566308</v>
      </c>
      <c r="X12" s="197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199">
        <v>13.18405903993979</v>
      </c>
      <c r="S13" s="14">
        <v>9.1723123636023196</v>
      </c>
      <c r="T13" s="200">
        <f t="shared" si="0"/>
        <v>8.1283051616409931</v>
      </c>
      <c r="U13" s="200">
        <f t="shared" si="1"/>
        <v>66.001837912524863</v>
      </c>
      <c r="V13" s="200">
        <f t="shared" si="2"/>
        <v>62.100251434937185</v>
      </c>
      <c r="W13" s="200">
        <f t="shared" si="3"/>
        <v>44.136697027710589</v>
      </c>
      <c r="X13" s="197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199">
        <v>14.056612950087551</v>
      </c>
      <c r="S14" s="14">
        <v>9.7829888581836446</v>
      </c>
      <c r="T14" s="200">
        <f t="shared" si="0"/>
        <v>8.8647673741080801</v>
      </c>
      <c r="U14" s="200">
        <f t="shared" si="1"/>
        <v>71.981911077757601</v>
      </c>
      <c r="V14" s="200">
        <f t="shared" si="2"/>
        <v>67.726822738185732</v>
      </c>
      <c r="W14" s="200">
        <f t="shared" si="3"/>
        <v>48.135686841406873</v>
      </c>
      <c r="X14" s="197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199">
        <v>14.913972147864998</v>
      </c>
      <c r="S15" s="14">
        <v>10.383134264162626</v>
      </c>
      <c r="T15" s="200">
        <f t="shared" si="0"/>
        <v>9.5952199376466449</v>
      </c>
      <c r="U15" s="200">
        <f t="shared" si="1"/>
        <v>77.913185893690752</v>
      </c>
      <c r="V15" s="200">
        <f t="shared" si="2"/>
        <v>73.307480323620368</v>
      </c>
      <c r="W15" s="200">
        <f t="shared" si="3"/>
        <v>52.102044261421277</v>
      </c>
      <c r="X15" s="197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199">
        <v>15.759656906790571</v>
      </c>
      <c r="S16" s="14">
        <v>10.975167308367933</v>
      </c>
      <c r="T16" s="200">
        <f t="shared" si="0"/>
        <v>10.320208004137706</v>
      </c>
      <c r="U16" s="200">
        <f t="shared" si="1"/>
        <v>83.800088993598166</v>
      </c>
      <c r="V16" s="200">
        <f t="shared" si="2"/>
        <v>78.846389151612073</v>
      </c>
      <c r="W16" s="200">
        <f t="shared" si="3"/>
        <v>56.038729462467742</v>
      </c>
      <c r="X16" s="197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199">
        <v>16.596218780692613</v>
      </c>
      <c r="S17" s="14">
        <v>11.560842727186046</v>
      </c>
      <c r="T17" s="200">
        <f t="shared" si="0"/>
        <v>11.040189106893946</v>
      </c>
      <c r="U17" s="200">
        <f t="shared" si="1"/>
        <v>89.646335547978836</v>
      </c>
      <c r="V17" s="200">
        <f t="shared" si="2"/>
        <v>84.347044776669748</v>
      </c>
      <c r="W17" s="200">
        <f t="shared" si="3"/>
        <v>59.948226850434125</v>
      </c>
      <c r="X17" s="197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199">
        <v>17.425536897775878</v>
      </c>
      <c r="S18" s="14">
        <v>12.141454162135274</v>
      </c>
      <c r="T18" s="200">
        <f t="shared" si="0"/>
        <v>11.75555250986821</v>
      </c>
      <c r="U18" s="200">
        <f t="shared" si="1"/>
        <v>95.455086380129856</v>
      </c>
      <c r="V18" s="200">
        <f t="shared" si="2"/>
        <v>89.812421175393112</v>
      </c>
      <c r="W18" s="200">
        <f t="shared" si="3"/>
        <v>63.832650128584376</v>
      </c>
      <c r="X18" s="197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199">
        <v>18.249016517549222</v>
      </c>
      <c r="S19" s="14">
        <v>12.717970155826798</v>
      </c>
      <c r="T19" s="200">
        <f t="shared" si="0"/>
        <v>12.466633274567998</v>
      </c>
      <c r="U19" s="200">
        <f t="shared" si="1"/>
        <v>101.22906218949214</v>
      </c>
      <c r="V19" s="200">
        <f t="shared" si="2"/>
        <v>95.245078217699501</v>
      </c>
      <c r="W19" s="200">
        <f t="shared" si="3"/>
        <v>67.693818680904229</v>
      </c>
      <c r="X19" s="197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199">
        <v>19.067723922664811</v>
      </c>
      <c r="S20" s="14">
        <v>13.29112656610236</v>
      </c>
      <c r="T20" s="200">
        <f t="shared" si="0"/>
        <v>13.173722728062264</v>
      </c>
      <c r="U20" s="200">
        <f t="shared" si="1"/>
        <v>106.97062855186557</v>
      </c>
      <c r="V20" s="200">
        <f t="shared" si="2"/>
        <v>100.6472416423957</v>
      </c>
      <c r="W20" s="200">
        <f t="shared" si="3"/>
        <v>71.533314413378093</v>
      </c>
      <c r="X20" s="197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199">
        <v>19.882479368539293</v>
      </c>
      <c r="S21" s="14">
        <v>13.86149026483932</v>
      </c>
      <c r="T21" s="200">
        <f t="shared" si="0"/>
        <v>13.87707641108879</v>
      </c>
      <c r="U21" s="200">
        <f t="shared" si="1"/>
        <v>112.68186045804097</v>
      </c>
      <c r="V21" s="200">
        <f t="shared" si="2"/>
        <v>106.02086378071836</v>
      </c>
      <c r="W21" s="200">
        <f t="shared" si="3"/>
        <v>75.352524912212132</v>
      </c>
      <c r="X21" s="197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199">
        <v>20.693922047101367</v>
      </c>
      <c r="S22" s="14">
        <v>14.429503673229874</v>
      </c>
      <c r="T22" s="200">
        <f t="shared" si="0"/>
        <v>14.576920219562425</v>
      </c>
      <c r="U22" s="200">
        <f t="shared" si="1"/>
        <v>118.36459218284688</v>
      </c>
      <c r="V22" s="200">
        <f t="shared" si="2"/>
        <v>111.36767047745693</v>
      </c>
      <c r="W22" s="200">
        <f t="shared" si="3"/>
        <v>79.152676792223957</v>
      </c>
      <c r="X22" s="197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199">
        <v>21.502556125484006</v>
      </c>
      <c r="S23" s="14">
        <v>14.995516335360499</v>
      </c>
      <c r="T23" s="200">
        <f t="shared" si="0"/>
        <v>15.273455223830776</v>
      </c>
      <c r="U23" s="200">
        <f t="shared" si="1"/>
        <v>124.0204564175059</v>
      </c>
      <c r="V23" s="200">
        <f t="shared" si="2"/>
        <v>116.68919791006712</v>
      </c>
      <c r="W23" s="200">
        <f t="shared" si="3"/>
        <v>82.934861865401118</v>
      </c>
      <c r="X23" s="197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199">
        <v>22.308783812936007</v>
      </c>
      <c r="S24" s="14">
        <v>15.559807605389468</v>
      </c>
      <c r="T24" s="200">
        <f t="shared" si="0"/>
        <v>15.966861502375647</v>
      </c>
      <c r="U24" s="200">
        <f t="shared" si="1"/>
        <v>129.65091539929023</v>
      </c>
      <c r="V24" s="200">
        <f t="shared" si="2"/>
        <v>121.98682187814994</v>
      </c>
      <c r="W24" s="200">
        <f t="shared" si="3"/>
        <v>86.700057957899759</v>
      </c>
      <c r="X24" s="197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199">
        <v>23.112929417321887</v>
      </c>
      <c r="S25" s="14">
        <v>16.122603160457842</v>
      </c>
      <c r="T25" s="200">
        <f t="shared" si="0"/>
        <v>16.657301228929406</v>
      </c>
      <c r="U25" s="200">
        <f t="shared" si="1"/>
        <v>135.25728597890676</v>
      </c>
      <c r="V25" s="200">
        <f t="shared" si="2"/>
        <v>127.26178138902065</v>
      </c>
      <c r="W25" s="200">
        <f t="shared" si="3"/>
        <v>90.449145673086662</v>
      </c>
      <c r="X25" s="197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199">
        <v>23.915257061317941</v>
      </c>
      <c r="S26" s="14">
        <v>16.684087167719607</v>
      </c>
      <c r="T26" s="200">
        <f t="shared" si="0"/>
        <v>17.344921185779352</v>
      </c>
      <c r="U26" s="200">
        <f t="shared" si="1"/>
        <v>140.84076002852834</v>
      </c>
      <c r="V26" s="200">
        <f t="shared" si="2"/>
        <v>132.51519785935423</v>
      </c>
      <c r="W26" s="200">
        <f t="shared" si="3"/>
        <v>94.182922038781882</v>
      </c>
      <c r="X26" s="197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199">
        <v>24.71598388121765</v>
      </c>
      <c r="S27" s="14">
        <v>17.244411353988795</v>
      </c>
      <c r="T27" s="200">
        <f t="shared" si="0"/>
        <v>18.029854830261755</v>
      </c>
      <c r="U27" s="200">
        <f t="shared" si="1"/>
        <v>146.40242122172543</v>
      </c>
      <c r="V27" s="200">
        <f t="shared" si="2"/>
        <v>137.7480909031998</v>
      </c>
      <c r="W27" s="200">
        <f t="shared" si="3"/>
        <v>97.90211172832133</v>
      </c>
      <c r="X27" s="197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199">
        <v>25.515289968530329</v>
      </c>
      <c r="S28" s="14">
        <v>17.803701841275974</v>
      </c>
      <c r="T28" s="200">
        <f t="shared" si="0"/>
        <v>18.712224009208079</v>
      </c>
      <c r="U28" s="200">
        <f t="shared" si="1"/>
        <v>151.94325895476959</v>
      </c>
      <c r="V28" s="200">
        <f t="shared" si="2"/>
        <v>142.96139143034972</v>
      </c>
      <c r="W28" s="200">
        <f t="shared" si="3"/>
        <v>101.60737636999986</v>
      </c>
      <c r="X28" s="197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199">
        <v>26.313325936152161</v>
      </c>
      <c r="S29" s="14">
        <v>18.362064352406314</v>
      </c>
      <c r="T29" s="200">
        <f t="shared" si="0"/>
        <v>19.392140393015811</v>
      </c>
      <c r="U29" s="200">
        <f t="shared" si="1"/>
        <v>157.46417999128838</v>
      </c>
      <c r="V29" s="200">
        <f t="shared" si="2"/>
        <v>148.15595260264078</v>
      </c>
      <c r="W29" s="200">
        <f t="shared" si="3"/>
        <v>105.29932233407585</v>
      </c>
      <c r="X29" s="197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199">
        <v>27.110218733340869</v>
      </c>
      <c r="S30" s="14">
        <v>18.919588214549311</v>
      </c>
      <c r="T30" s="200">
        <f t="shared" si="0"/>
        <v>20.069706684225125</v>
      </c>
      <c r="U30" s="200">
        <f t="shared" si="1"/>
        <v>162.966018275908</v>
      </c>
      <c r="V30" s="200">
        <f t="shared" si="2"/>
        <v>153.33255906747993</v>
      </c>
      <c r="W30" s="200">
        <f t="shared" si="3"/>
        <v>108.97850729534242</v>
      </c>
      <c r="X30" s="197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199">
        <v>27.906076156357493</v>
      </c>
      <c r="S31" s="14">
        <v>19.476349467012078</v>
      </c>
      <c r="T31" s="200">
        <f t="shared" si="0"/>
        <v>20.745017643103168</v>
      </c>
      <c r="U31" s="200">
        <f t="shared" si="1"/>
        <v>168.44954326199772</v>
      </c>
      <c r="V31" s="200">
        <f t="shared" si="2"/>
        <v>158.49193479330819</v>
      </c>
      <c r="W31" s="200">
        <f t="shared" si="3"/>
        <v>112.64544580205019</v>
      </c>
      <c r="X31" s="197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199">
        <v>28.700990378097384</v>
      </c>
      <c r="S32" s="14">
        <v>20.032413295018404</v>
      </c>
      <c r="T32" s="200">
        <f t="shared" si="0"/>
        <v>21.418160963493182</v>
      </c>
      <c r="U32" s="200">
        <f t="shared" si="1"/>
        <v>173.91546702356462</v>
      </c>
      <c r="V32" s="200">
        <f t="shared" si="2"/>
        <v>163.6347497610879</v>
      </c>
      <c r="W32" s="200">
        <f t="shared" si="3"/>
        <v>116.30061403176798</v>
      </c>
      <c r="X32" s="197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199">
        <v>29.495040733033466</v>
      </c>
      <c r="S33" s="14">
        <v>20.587835951587046</v>
      </c>
      <c r="T33" s="200">
        <f t="shared" si="0"/>
        <v>22.089218025202122</v>
      </c>
      <c r="U33" s="200">
        <f t="shared" si="1"/>
        <v>179.36445036464121</v>
      </c>
      <c r="V33" s="200">
        <f t="shared" si="2"/>
        <v>168.7616257125442</v>
      </c>
      <c r="W33" s="200">
        <f t="shared" si="3"/>
        <v>119.94445387684752</v>
      </c>
      <c r="X33" s="197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199">
        <v>30.288295931885674</v>
      </c>
      <c r="S34" s="14">
        <v>21.142666287194388</v>
      </c>
      <c r="T34" s="200">
        <f t="shared" si="0"/>
        <v>22.758264543867377</v>
      </c>
      <c r="U34" s="200">
        <f t="shared" si="1"/>
        <v>184.79710809620309</v>
      </c>
      <c r="V34" s="200">
        <f t="shared" si="2"/>
        <v>173.87314111514675</v>
      </c>
      <c r="W34" s="200">
        <f t="shared" si="3"/>
        <v>123.57737647319985</v>
      </c>
      <c r="X34" s="197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199">
        <v>31.080815835931094</v>
      </c>
      <c r="S35" s="14">
        <v>21.696946976402867</v>
      </c>
      <c r="T35" s="200">
        <f t="shared" si="0"/>
        <v>23.425371135130007</v>
      </c>
      <c r="U35" s="200">
        <f t="shared" si="1"/>
        <v>190.21401361725563</v>
      </c>
      <c r="V35" s="200">
        <f t="shared" si="2"/>
        <v>178.96983547239324</v>
      </c>
      <c r="W35" s="200">
        <f t="shared" si="3"/>
        <v>127.19976526375594</v>
      </c>
      <c r="X35" s="197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199">
        <v>31.872652888574912</v>
      </c>
      <c r="S36" s="14">
        <v>22.250715508493244</v>
      </c>
      <c r="T36" s="200">
        <f t="shared" si="0"/>
        <v>24.090603806739875</v>
      </c>
      <c r="U36" s="200">
        <f t="shared" si="1"/>
        <v>195.61570291072778</v>
      </c>
      <c r="V36" s="200">
        <f t="shared" si="2"/>
        <v>184.05221308349263</v>
      </c>
      <c r="W36" s="200">
        <f t="shared" si="3"/>
        <v>130.81197867059751</v>
      </c>
      <c r="X36" s="197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199">
        <v>32.663853278150668</v>
      </c>
      <c r="S37" s="14">
        <v>22.804004992917321</v>
      </c>
      <c r="T37" s="200">
        <f t="shared" si="0"/>
        <v>24.754024389704348</v>
      </c>
      <c r="U37" s="200">
        <f t="shared" si="1"/>
        <v>201.00267804439929</v>
      </c>
      <c r="V37" s="200">
        <f t="shared" si="2"/>
        <v>189.12074633734122</v>
      </c>
      <c r="W37" s="200">
        <f t="shared" si="3"/>
        <v>134.41435243609462</v>
      </c>
      <c r="X37" s="197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199">
        <v>33.454457888444324</v>
      </c>
      <c r="S38" s="14">
        <v>23.356844818399427</v>
      </c>
      <c r="T38" s="200">
        <f t="shared" si="0"/>
        <v>25.415690917602237</v>
      </c>
      <c r="U38" s="200">
        <f t="shared" si="1"/>
        <v>206.37541025093014</v>
      </c>
      <c r="V38" s="200">
        <f t="shared" si="2"/>
        <v>194.17587861048108</v>
      </c>
      <c r="W38" s="200">
        <f t="shared" si="3"/>
        <v>138.00720168258013</v>
      </c>
      <c r="X38" s="197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199">
        <v>34.244503080418482</v>
      </c>
      <c r="S39" s="14">
        <v>23.909261195581323</v>
      </c>
      <c r="T39" s="200">
        <f t="shared" si="0"/>
        <v>26.075657961598115</v>
      </c>
      <c r="U39" s="200">
        <f t="shared" si="1"/>
        <v>211.73434264817666</v>
      </c>
      <c r="V39" s="200">
        <f t="shared" si="2"/>
        <v>199.21802682660959</v>
      </c>
      <c r="W39" s="200">
        <f t="shared" si="3"/>
        <v>141.59082273147774</v>
      </c>
      <c r="X39" s="197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199">
        <v>35.03402133883656</v>
      </c>
      <c r="S40" s="14">
        <v>24.461277606393462</v>
      </c>
      <c r="T40" s="200">
        <f t="shared" si="0"/>
        <v>26.733976927417402</v>
      </c>
      <c r="U40" s="200">
        <f t="shared" si="1"/>
        <v>217.07989265062929</v>
      </c>
      <c r="V40" s="200">
        <f t="shared" si="2"/>
        <v>204.24758372546893</v>
      </c>
      <c r="W40" s="200">
        <f t="shared" si="3"/>
        <v>145.16549471587649</v>
      </c>
      <c r="X40" s="197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199">
        <v>35.823041810089819</v>
      </c>
      <c r="S41" s="14">
        <v>25.012915178256186</v>
      </c>
      <c r="T41" s="200">
        <f t="shared" si="0"/>
        <v>27.390696319513211</v>
      </c>
      <c r="U41" s="200">
        <f t="shared" si="1"/>
        <v>222.41245411444726</v>
      </c>
      <c r="V41" s="200">
        <f t="shared" si="2"/>
        <v>209.26491988108091</v>
      </c>
      <c r="W41" s="200">
        <f t="shared" si="3"/>
        <v>148.73148101495673</v>
      </c>
      <c r="X41" s="197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199">
        <v>36.611590751890041</v>
      </c>
      <c r="S42" s="14">
        <v>25.56419299733977</v>
      </c>
      <c r="T42" s="200">
        <f t="shared" si="0"/>
        <v>28.045861976817147</v>
      </c>
      <c r="U42" s="200">
        <f t="shared" si="1"/>
        <v>227.7323992517552</v>
      </c>
      <c r="V42" s="200">
        <f t="shared" si="2"/>
        <v>214.27038550288299</v>
      </c>
      <c r="W42" s="200">
        <f t="shared" si="3"/>
        <v>152.2890305341171</v>
      </c>
      <c r="X42" s="197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199">
        <v>37.399691911166478</v>
      </c>
      <c r="S43" s="14">
        <v>26.115128372140486</v>
      </c>
      <c r="T43" s="200">
        <f t="shared" si="0"/>
        <v>28.699517283781198</v>
      </c>
      <c r="U43" s="200">
        <f t="shared" si="1"/>
        <v>233.04008034430331</v>
      </c>
      <c r="V43" s="200">
        <f t="shared" si="2"/>
        <v>219.26431204808833</v>
      </c>
      <c r="W43" s="200">
        <f t="shared" si="3"/>
        <v>155.83837885093189</v>
      </c>
      <c r="X43" s="197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199">
        <v>38.187366843157633</v>
      </c>
      <c r="S44" s="14">
        <v>26.665737056328396</v>
      </c>
      <c r="T44" s="200">
        <f t="shared" si="0"/>
        <v>29.351703359853296</v>
      </c>
      <c r="U44" s="200">
        <f t="shared" si="1"/>
        <v>238.33583128200874</v>
      </c>
      <c r="V44" s="200">
        <f t="shared" si="2"/>
        <v>224.24701366927917</v>
      </c>
      <c r="W44" s="200">
        <f t="shared" si="3"/>
        <v>159.37974924400339</v>
      </c>
      <c r="X44" s="197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199">
        <v>38.974635182093358</v>
      </c>
      <c r="S45" s="14">
        <v>27.21603343803735</v>
      </c>
      <c r="T45" s="200">
        <f t="shared" si="0"/>
        <v>30.002459230062666</v>
      </c>
      <c r="U45" s="200">
        <f t="shared" si="1"/>
        <v>243.61996894810883</v>
      </c>
      <c r="V45" s="200">
        <f t="shared" si="2"/>
        <v>229.21878851767875</v>
      </c>
      <c r="W45" s="200">
        <f t="shared" si="3"/>
        <v>162.91335361924027</v>
      </c>
      <c r="X45" s="197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199">
        <v>39.76151487182436</v>
      </c>
      <c r="S46" s="14">
        <v>27.76603070136553</v>
      </c>
      <c r="T46" s="200">
        <f t="shared" si="0"/>
        <v>30.65182197900327</v>
      </c>
      <c r="U46" s="200">
        <f t="shared" si="1"/>
        <v>248.89279446950653</v>
      </c>
      <c r="V46" s="200">
        <f t="shared" si="2"/>
        <v>234.17991991958496</v>
      </c>
      <c r="W46" s="200">
        <f t="shared" si="3"/>
        <v>166.43939334598775</v>
      </c>
      <c r="X46" s="197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199">
        <v>40.548022363159582</v>
      </c>
      <c r="S47" s="14">
        <v>28.31574096475553</v>
      </c>
      <c r="T47" s="200">
        <f t="shared" si="0"/>
        <v>31.299826890179368</v>
      </c>
      <c r="U47" s="200">
        <f t="shared" si="1"/>
        <v>254.15459434825644</v>
      </c>
      <c r="V47" s="200">
        <f t="shared" si="2"/>
        <v>239.13067744097037</v>
      </c>
      <c r="W47" s="200">
        <f t="shared" si="3"/>
        <v>169.95806001367396</v>
      </c>
      <c r="X47" s="197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199">
        <v>41.334172783403531</v>
      </c>
      <c r="S48" s="14">
        <v>28.86517540004958</v>
      </c>
      <c r="T48" s="200">
        <f t="shared" si="0"/>
        <v>31.946507572406013</v>
      </c>
      <c r="U48" s="200">
        <f t="shared" si="1"/>
        <v>259.4056414879368</v>
      </c>
      <c r="V48" s="200">
        <f t="shared" si="2"/>
        <v>244.07131785318194</v>
      </c>
      <c r="W48" s="200">
        <f t="shared" si="3"/>
        <v>173.46953611816463</v>
      </c>
      <c r="X48" s="197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199">
        <v>42.119980082578593</v>
      </c>
      <c r="S49" s="14">
        <v>29.414344335321641</v>
      </c>
      <c r="T49" s="200">
        <f t="shared" si="0"/>
        <v>32.591896074727558</v>
      </c>
      <c r="U49" s="200">
        <f t="shared" si="1"/>
        <v>264.64619612678774</v>
      </c>
      <c r="V49" s="200">
        <f t="shared" si="2"/>
        <v>249.00208601091853</v>
      </c>
      <c r="W49" s="200">
        <f t="shared" si="3"/>
        <v>176.97399568577063</v>
      </c>
      <c r="X49" s="197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199">
        <v>42.905457160012759</v>
      </c>
      <c r="S50" s="14">
        <v>29.963257344033387</v>
      </c>
      <c r="T50" s="200">
        <f t="shared" si="0"/>
        <v>33.236022991124564</v>
      </c>
      <c r="U50" s="200">
        <f t="shared" si="1"/>
        <v>269.87650668793145</v>
      </c>
      <c r="V50" s="200">
        <f t="shared" si="2"/>
        <v>253.92321565219166</v>
      </c>
      <c r="W50" s="200">
        <f t="shared" si="3"/>
        <v>180.47160484180637</v>
      </c>
      <c r="X50" s="197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199">
        <v>43.690615974323364</v>
      </c>
      <c r="S51" s="14">
        <v>30.511923322612986</v>
      </c>
      <c r="T51" s="200">
        <f t="shared" si="0"/>
        <v>33.878917556114104</v>
      </c>
      <c r="U51" s="200">
        <f t="shared" si="1"/>
        <v>275.09681055564647</v>
      </c>
      <c r="V51" s="200">
        <f t="shared" si="2"/>
        <v>258.83493012871173</v>
      </c>
      <c r="W51" s="200">
        <f t="shared" si="3"/>
        <v>183.96252232969957</v>
      </c>
      <c r="X51" s="197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199">
        <v>44.47546763930923</v>
      </c>
      <c r="S52" s="14">
        <v>31.060350558197904</v>
      </c>
      <c r="T52" s="200">
        <f t="shared" si="0"/>
        <v>34.520607732208667</v>
      </c>
      <c r="U52" s="200">
        <f t="shared" si="1"/>
        <v>280.30733478553435</v>
      </c>
      <c r="V52" s="200">
        <f t="shared" si="2"/>
        <v>263.73744307407418</v>
      </c>
      <c r="W52" s="200">
        <f t="shared" si="3"/>
        <v>187.44689998589305</v>
      </c>
      <c r="X52" s="197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199">
        <v>45.260022507833391</v>
      </c>
      <c r="S53" s="14">
        <v>31.608546787985929</v>
      </c>
      <c r="T53" s="200">
        <f t="shared" si="0"/>
        <v>35.161120290079218</v>
      </c>
      <c r="U53" s="200">
        <f t="shared" si="1"/>
        <v>285.50829675544321</v>
      </c>
      <c r="V53" s="200">
        <f t="shared" si="2"/>
        <v>268.63095901620522</v>
      </c>
      <c r="W53" s="200">
        <f t="shared" si="3"/>
        <v>190.92488317513013</v>
      </c>
      <c r="X53" s="197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199">
        <v>46.044290245439647</v>
      </c>
      <c r="S54" s="14">
        <v>32.156519251404575</v>
      </c>
      <c r="T54" s="200">
        <f t="shared" si="0"/>
        <v>35.80048088216455</v>
      </c>
      <c r="U54" s="200">
        <f t="shared" si="1"/>
        <v>290.69990476317611</v>
      </c>
      <c r="V54" s="200">
        <f t="shared" si="2"/>
        <v>273.51567393973716</v>
      </c>
      <c r="W54" s="200">
        <f t="shared" si="3"/>
        <v>194.39661119015349</v>
      </c>
      <c r="X54" s="197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199">
        <v>46.828279895158758</v>
      </c>
      <c r="S55" s="14">
        <v>32.704274736110065</v>
      </c>
      <c r="T55" s="200">
        <f t="shared" si="0"/>
        <v>36.438714110380602</v>
      </c>
      <c r="U55" s="200">
        <f t="shared" si="1"/>
        <v>295.88235857629047</v>
      </c>
      <c r="V55" s="200">
        <f t="shared" si="2"/>
        <v>278.39177580330778</v>
      </c>
      <c r="W55" s="200">
        <f t="shared" si="3"/>
        <v>197.86221761936665</v>
      </c>
      <c r="X55" s="197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199">
        <v>47.611999934729276</v>
      </c>
      <c r="S56" s="14">
        <v>33.251819618667909</v>
      </c>
      <c r="T56" s="200">
        <f t="shared" si="0"/>
        <v>37.075843588507418</v>
      </c>
      <c r="U56" s="200">
        <f t="shared" si="1"/>
        <v>301.05584993868018</v>
      </c>
      <c r="V56" s="200">
        <f t="shared" si="2"/>
        <v>283.25944501619665</v>
      </c>
      <c r="W56" s="200">
        <f t="shared" si="3"/>
        <v>201.32183068559527</v>
      </c>
      <c r="X56" s="197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199">
        <v>48.395458327269651</v>
      </c>
      <c r="S57" s="14">
        <v>33.799159900636099</v>
      </c>
      <c r="T57" s="200">
        <f t="shared" si="0"/>
        <v>37.711891999764049</v>
      </c>
      <c r="U57" s="200">
        <f t="shared" si="1"/>
        <v>306.22056303808404</v>
      </c>
      <c r="V57" s="200">
        <f t="shared" si="2"/>
        <v>288.11885487819734</v>
      </c>
      <c r="W57" s="200">
        <f t="shared" si="3"/>
        <v>204.77557355871878</v>
      </c>
      <c r="X57" s="197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199">
        <v>49.178662566271946</v>
      </c>
      <c r="S58" s="14">
        <v>34.346301240657482</v>
      </c>
      <c r="T58" s="200">
        <f t="shared" si="0"/>
        <v>38.346881150025261</v>
      </c>
      <c r="U58" s="200">
        <f t="shared" si="1"/>
        <v>311.3766749382051</v>
      </c>
      <c r="V58" s="200">
        <f t="shared" si="2"/>
        <v>292.97017198619301</v>
      </c>
      <c r="W58" s="200">
        <f t="shared" si="3"/>
        <v>208.22356464463715</v>
      </c>
      <c r="X58" s="197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199">
        <v>49.961619715665982</v>
      </c>
      <c r="S59" s="14">
        <v>34.893248983082977</v>
      </c>
      <c r="T59" s="200">
        <f t="shared" si="0"/>
        <v>38.980832017082967</v>
      </c>
      <c r="U59" s="200">
        <f t="shared" si="1"/>
        <v>316.52435597871369</v>
      </c>
      <c r="V59" s="200">
        <f t="shared" si="2"/>
        <v>297.81355661051384</v>
      </c>
      <c r="W59" s="200">
        <f t="shared" si="3"/>
        <v>211.66591785276051</v>
      </c>
      <c r="X59" s="197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199">
        <v>50.744336445583563</v>
      </c>
      <c r="S60" s="14">
        <v>35.440008183565247</v>
      </c>
      <c r="T60" s="200">
        <f t="shared" si="0"/>
        <v>39.613764796311564</v>
      </c>
      <c r="U60" s="200">
        <f t="shared" si="1"/>
        <v>321.66377014604984</v>
      </c>
      <c r="V60" s="200">
        <f t="shared" si="2"/>
        <v>302.64916304382035</v>
      </c>
      <c r="W60" s="200">
        <f t="shared" si="3"/>
        <v>215.10274284397178</v>
      </c>
      <c r="X60" s="197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199">
        <v>51.526819064366713</v>
      </c>
      <c r="S61" s="14">
        <v>35.986583632002578</v>
      </c>
      <c r="T61" s="200">
        <f t="shared" si="0"/>
        <v>40.245698943058677</v>
      </c>
      <c r="U61" s="200">
        <f t="shared" si="1"/>
        <v>326.79507541763644</v>
      </c>
      <c r="V61" s="200">
        <f t="shared" si="2"/>
        <v>307.4771399249683</v>
      </c>
      <c r="W61" s="200">
        <f t="shared" si="3"/>
        <v>218.5341452608086</v>
      </c>
      <c r="X61" s="197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199">
        <v>52.309073547283091</v>
      </c>
      <c r="S62" s="14">
        <v>36.532979873156705</v>
      </c>
      <c r="T62" s="200">
        <f t="shared" si="0"/>
        <v>40.876653212047827</v>
      </c>
      <c r="U62" s="200">
        <f t="shared" si="1"/>
        <v>331.91842408182833</v>
      </c>
      <c r="V62" s="200">
        <f t="shared" si="2"/>
        <v>312.29763054004536</v>
      </c>
      <c r="W62" s="200">
        <f t="shared" si="3"/>
        <v>221.96022694141971</v>
      </c>
      <c r="X62" s="197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199">
        <v>53.091105562348133</v>
      </c>
      <c r="S63" s="14">
        <v>37.079201225224409</v>
      </c>
      <c r="T63" s="200">
        <f t="shared" si="0"/>
        <v>41.50664569405118</v>
      </c>
      <c r="U63" s="200">
        <f t="shared" si="1"/>
        <v>337.03396303569554</v>
      </c>
      <c r="V63" s="200">
        <f t="shared" si="2"/>
        <v>317.11077310255098</v>
      </c>
      <c r="W63" s="200">
        <f t="shared" si="3"/>
        <v>225.38108611869791</v>
      </c>
      <c r="X63" s="197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199">
        <v>53.872920493599061</v>
      </c>
      <c r="S64" s="14">
        <v>37.625251796604196</v>
      </c>
      <c r="T64" s="200">
        <f t="shared" si="0"/>
        <v>42.135693850063937</v>
      </c>
      <c r="U64" s="200">
        <f t="shared" si="1"/>
        <v>342.14183406251914</v>
      </c>
      <c r="V64" s="200">
        <f t="shared" si="2"/>
        <v>321.91670101448847</v>
      </c>
      <c r="W64" s="200">
        <f t="shared" si="3"/>
        <v>228.79681760584717</v>
      </c>
      <c r="X64" s="197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199">
        <v>54.654523462118341</v>
      </c>
      <c r="S65" s="14">
        <v>38.171135501067269</v>
      </c>
      <c r="T65" s="200">
        <f t="shared" si="0"/>
        <v>42.763814543188104</v>
      </c>
      <c r="U65" s="200">
        <f t="shared" si="1"/>
        <v>347.2421740906874</v>
      </c>
      <c r="V65" s="200">
        <f t="shared" si="2"/>
        <v>326.71554310995708</v>
      </c>
      <c r="W65" s="200">
        <f t="shared" si="3"/>
        <v>232.20751296951138</v>
      </c>
      <c r="X65" s="197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199">
        <v>55.435919345063233</v>
      </c>
      <c r="S66" s="14">
        <v>38.716856071512339</v>
      </c>
      <c r="T66" s="200">
        <f t="shared" si="0"/>
        <v>43.391024068414453</v>
      </c>
      <c r="U66" s="200">
        <f t="shared" si="1"/>
        <v>352.33511543552532</v>
      </c>
      <c r="V66" s="200">
        <f t="shared" si="2"/>
        <v>331.5074238826864</v>
      </c>
      <c r="W66" s="200">
        <f t="shared" si="3"/>
        <v>235.61326069149047</v>
      </c>
      <c r="X66" s="197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199">
        <v>56.217112792930017</v>
      </c>
      <c r="S67" s="14">
        <v>39.262417072465354</v>
      </c>
      <c r="T67" s="200">
        <f t="shared" si="0"/>
        <v>44.017338180471796</v>
      </c>
      <c r="U67" s="200">
        <f t="shared" si="1"/>
        <v>357.42078602543097</v>
      </c>
      <c r="V67" s="200">
        <f t="shared" si="2"/>
        <v>336.29246369880451</v>
      </c>
      <c r="W67" s="200">
        <f t="shared" si="3"/>
        <v>239.01414631996184</v>
      </c>
      <c r="X67" s="197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199">
        <v>56.998108245241859</v>
      </c>
      <c r="S68" s="14">
        <v>39.807821911456735</v>
      </c>
      <c r="T68" s="200">
        <f t="shared" si="0"/>
        <v>44.64277211989733</v>
      </c>
      <c r="U68" s="200">
        <f t="shared" si="1"/>
        <v>362.49930961356631</v>
      </c>
      <c r="V68" s="200">
        <f t="shared" si="2"/>
        <v>341.07077899601558</v>
      </c>
      <c r="W68" s="200">
        <f t="shared" si="3"/>
        <v>242.41025261104249</v>
      </c>
      <c r="X68" s="197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199">
        <v>57.778909944839285</v>
      </c>
      <c r="S69" s="14">
        <v>40.353073849402293</v>
      </c>
      <c r="T69" s="200">
        <f t="shared" ref="T69:T108" si="5">+POWER(A69,0.91)</f>
        <v>45.267340637467541</v>
      </c>
      <c r="U69" s="200">
        <f t="shared" ref="U69:U108" si="6">+T69*$U$3</f>
        <v>367.57080597623639</v>
      </c>
      <c r="V69" s="200">
        <f t="shared" ref="V69:V108" si="7">+T69*$V$3</f>
        <v>345.84248247025198</v>
      </c>
      <c r="W69" s="200">
        <f t="shared" ref="W69:W108" si="8">+T69*$W$3</f>
        <v>245.80165966144872</v>
      </c>
      <c r="X69" s="197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199">
        <v>58.559521950916412</v>
      </c>
      <c r="S70" s="14">
        <v>40.898176010088527</v>
      </c>
      <c r="T70" s="200">
        <f t="shared" si="5"/>
        <v>45.891058017115768</v>
      </c>
      <c r="U70" s="200">
        <f t="shared" si="6"/>
        <v>372.63539109897999</v>
      </c>
      <c r="V70" s="200">
        <f t="shared" si="7"/>
        <v>350.60768325076447</v>
      </c>
      <c r="W70" s="200">
        <f t="shared" si="8"/>
        <v>249.1884450329386</v>
      </c>
      <c r="X70" s="197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199">
        <v>59.339948150937403</v>
      </c>
      <c r="S71" s="14">
        <v>41.443131388857559</v>
      </c>
      <c r="T71" s="200">
        <f t="shared" si="5"/>
        <v>46.513938097451451</v>
      </c>
      <c r="U71" s="200">
        <f t="shared" si="6"/>
        <v>377.69317735130574</v>
      </c>
      <c r="V71" s="200">
        <f t="shared" si="7"/>
        <v>355.36648706452905</v>
      </c>
      <c r="W71" s="200">
        <f t="shared" si="8"/>
        <v>252.57068386916137</v>
      </c>
      <c r="X71" s="197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199">
        <v>60.120192271548056</v>
      </c>
      <c r="S72" s="14">
        <v>41.98794286057236</v>
      </c>
      <c r="T72" s="200">
        <f t="shared" si="5"/>
        <v>47.135994291985675</v>
      </c>
      <c r="U72" s="200">
        <f t="shared" si="6"/>
        <v>382.74427365092362</v>
      </c>
      <c r="V72" s="200">
        <f t="shared" si="7"/>
        <v>360.11899639077052</v>
      </c>
      <c r="W72" s="200">
        <f t="shared" si="8"/>
        <v>255.94844900548219</v>
      </c>
      <c r="X72" s="197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199">
        <v>60.900257888585145</v>
      </c>
      <c r="S73" s="14">
        <v>42.532613186935279</v>
      </c>
      <c r="T73" s="200">
        <f t="shared" si="5"/>
        <v>47.7572396081585</v>
      </c>
      <c r="U73" s="200">
        <f t="shared" si="6"/>
        <v>387.788785618247</v>
      </c>
      <c r="V73" s="200">
        <f t="shared" si="7"/>
        <v>364.86531060633092</v>
      </c>
      <c r="W73" s="200">
        <f t="shared" si="8"/>
        <v>259.32181107230065</v>
      </c>
      <c r="X73" s="197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199">
        <v>61.680148436270052</v>
      </c>
      <c r="S74" s="14">
        <v>43.077145023220858</v>
      </c>
      <c r="T74" s="200">
        <f t="shared" si="5"/>
        <v>48.377686665255027</v>
      </c>
      <c r="U74" s="200">
        <f t="shared" si="6"/>
        <v>392.82681572187079</v>
      </c>
      <c r="V74" s="200">
        <f t="shared" si="7"/>
        <v>369.60552612254838</v>
      </c>
      <c r="W74" s="200">
        <f t="shared" si="8"/>
        <v>262.69083859233479</v>
      </c>
      <c r="X74" s="197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199">
        <v>62.459867215674798</v>
      </c>
      <c r="S75" s="14">
        <v>43.621540924485558</v>
      </c>
      <c r="T75" s="200">
        <f t="shared" si="5"/>
        <v>48.997347711289784</v>
      </c>
      <c r="U75" s="200">
        <f t="shared" si="6"/>
        <v>397.85846341567299</v>
      </c>
      <c r="V75" s="200">
        <f t="shared" si="7"/>
        <v>374.33973651425396</v>
      </c>
      <c r="W75" s="200">
        <f t="shared" si="8"/>
        <v>266.0555980723035</v>
      </c>
      <c r="X75" s="197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199">
        <v>63.239417402517361</v>
      </c>
      <c r="S76" s="14">
        <v>44.165803351294699</v>
      </c>
      <c r="T76" s="200">
        <f t="shared" si="5"/>
        <v>49.616234638932568</v>
      </c>
      <c r="U76" s="200">
        <f t="shared" si="6"/>
        <v>402.8838252681324</v>
      </c>
      <c r="V76" s="200">
        <f t="shared" si="7"/>
        <v>379.0680326414448</v>
      </c>
      <c r="W76" s="200">
        <f t="shared" si="8"/>
        <v>269.41615408940385</v>
      </c>
      <c r="X76" s="197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199">
        <v>64.018802054365494</v>
      </c>
      <c r="S77" s="14">
        <v>44.709934675022708</v>
      </c>
      <c r="T77" s="200">
        <f t="shared" si="5"/>
        <v>50.234359000542355</v>
      </c>
      <c r="U77" s="200">
        <f t="shared" si="6"/>
        <v>407.90299508440387</v>
      </c>
      <c r="V77" s="200">
        <f t="shared" si="7"/>
        <v>383.79050276414358</v>
      </c>
      <c r="W77" s="200">
        <f t="shared" si="8"/>
        <v>272.77256937294499</v>
      </c>
      <c r="X77" s="197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199">
        <v>64.79802411729051</v>
      </c>
      <c r="S78" s="14">
        <v>45.253937182756516</v>
      </c>
      <c r="T78" s="200">
        <f t="shared" si="5"/>
        <v>50.851732022370506</v>
      </c>
      <c r="U78" s="200">
        <f t="shared" si="6"/>
        <v>412.91606402164848</v>
      </c>
      <c r="V78" s="200">
        <f t="shared" si="7"/>
        <v>388.50723265091062</v>
      </c>
      <c r="W78" s="200">
        <f t="shared" si="8"/>
        <v>276.12490488147182</v>
      </c>
      <c r="X78" s="197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199">
        <v>65.577086432029759</v>
      </c>
      <c r="S79" s="14">
        <v>45.797813081843699</v>
      </c>
      <c r="T79" s="200">
        <f t="shared" si="5"/>
        <v>51.468364617990346</v>
      </c>
      <c r="U79" s="200">
        <f t="shared" si="6"/>
        <v>417.92312069808156</v>
      </c>
      <c r="V79" s="200">
        <f t="shared" si="7"/>
        <v>393.21830568144622</v>
      </c>
      <c r="W79" s="200">
        <f t="shared" si="8"/>
        <v>279.47321987568756</v>
      </c>
      <c r="X79" s="197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199">
        <v>66.355991739700883</v>
      </c>
      <c r="S80" s="14">
        <v>46.341564504115958</v>
      </c>
      <c r="T80" s="200">
        <f t="shared" si="5"/>
        <v>52.084267401003423</v>
      </c>
      <c r="U80" s="200">
        <f t="shared" si="6"/>
        <v>422.92425129614776</v>
      </c>
      <c r="V80" s="200">
        <f t="shared" si="7"/>
        <v>397.92380294366615</v>
      </c>
      <c r="W80" s="200">
        <f t="shared" si="8"/>
        <v>282.81757198744856</v>
      </c>
      <c r="X80" s="197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199">
        <v>67.134742687102928</v>
      </c>
      <c r="S81" s="14">
        <v>46.885193509813291</v>
      </c>
      <c r="T81" s="200">
        <f t="shared" si="5"/>
        <v>52.699450697071924</v>
      </c>
      <c r="U81" s="200">
        <f t="shared" si="6"/>
        <v>427.91953966022396</v>
      </c>
      <c r="V81" s="200">
        <f t="shared" si="7"/>
        <v>402.62380332562947</v>
      </c>
      <c r="W81" s="200">
        <f t="shared" si="8"/>
        <v>286.15801728510053</v>
      </c>
      <c r="X81" s="197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199">
        <v>67.913341831647273</v>
      </c>
      <c r="S82" s="14">
        <v>47.428702091239373</v>
      </c>
      <c r="T82" s="200">
        <f t="shared" si="5"/>
        <v>53.313924555320277</v>
      </c>
      <c r="U82" s="200">
        <f t="shared" si="6"/>
        <v>432.90906738920063</v>
      </c>
      <c r="V82" s="200">
        <f t="shared" si="7"/>
        <v>407.31838360264692</v>
      </c>
      <c r="W82" s="200">
        <f t="shared" si="8"/>
        <v>289.4946103353891</v>
      </c>
      <c r="X82" s="197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199">
        <v>68.691791645945642</v>
      </c>
      <c r="S83" s="14">
        <v>47.972092176167564</v>
      </c>
      <c r="T83" s="200">
        <f t="shared" si="5"/>
        <v>53.927698759146317</v>
      </c>
      <c r="U83" s="200">
        <f t="shared" si="6"/>
        <v>437.89291392426804</v>
      </c>
      <c r="V83" s="200">
        <f t="shared" si="7"/>
        <v>412.00761851987784</v>
      </c>
      <c r="W83" s="200">
        <f t="shared" si="8"/>
        <v>292.82740426216446</v>
      </c>
      <c r="X83" s="197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199">
        <v>69.470094522085915</v>
      </c>
      <c r="S84" s="14">
        <v>48.51536563101962</v>
      </c>
      <c r="T84" s="200">
        <f t="shared" si="5"/>
        <v>54.540782836480538</v>
      </c>
      <c r="U84" s="200">
        <f t="shared" si="6"/>
        <v>442.87115663222193</v>
      </c>
      <c r="V84" s="200">
        <f t="shared" si="7"/>
        <v>416.69158087071128</v>
      </c>
      <c r="W84" s="200">
        <f t="shared" si="8"/>
        <v>296.1564508020893</v>
      </c>
      <c r="X84" s="197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199">
        <v>70.248252775619989</v>
      </c>
      <c r="S85" s="14">
        <v>49.058524263834812</v>
      </c>
      <c r="T85" s="200">
        <f t="shared" si="5"/>
        <v>55.153186069527024</v>
      </c>
      <c r="U85" s="200">
        <f t="shared" si="6"/>
        <v>447.84387088455941</v>
      </c>
      <c r="V85" s="200">
        <f t="shared" si="7"/>
        <v>421.37034157118643</v>
      </c>
      <c r="W85" s="200">
        <f t="shared" si="8"/>
        <v>299.48180035753171</v>
      </c>
      <c r="X85" s="197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199">
        <v>71.026268649292774</v>
      </c>
      <c r="S86" s="14">
        <v>49.601569827049573</v>
      </c>
      <c r="T86" s="200">
        <f t="shared" si="5"/>
        <v>55.764917504019301</v>
      </c>
      <c r="U86" s="200">
        <f t="shared" si="6"/>
        <v>452.81113013263666</v>
      </c>
      <c r="V86" s="200">
        <f t="shared" si="7"/>
        <v>426.04396973070743</v>
      </c>
      <c r="W86" s="200">
        <f t="shared" si="8"/>
        <v>302.8035020468248</v>
      </c>
      <c r="X86" s="197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199">
        <v>71.804144316524415</v>
      </c>
      <c r="S87" s="14">
        <v>50.144504020097244</v>
      </c>
      <c r="T87" s="200">
        <f t="shared" si="5"/>
        <v>56.375985958019527</v>
      </c>
      <c r="U87" s="200">
        <f t="shared" si="6"/>
        <v>457.77300597911852</v>
      </c>
      <c r="V87" s="200">
        <f t="shared" si="7"/>
        <v>430.71253271926918</v>
      </c>
      <c r="W87" s="200">
        <f t="shared" si="8"/>
        <v>306.12160375204604</v>
      </c>
      <c r="X87" s="197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199">
        <v>72.58188188467345</v>
      </c>
      <c r="S88" s="14">
        <v>50.687328491847268</v>
      </c>
      <c r="T88" s="200">
        <f t="shared" si="5"/>
        <v>56.986400030290412</v>
      </c>
      <c r="U88" s="200">
        <f t="shared" si="6"/>
        <v>462.72956824595809</v>
      </c>
      <c r="V88" s="200">
        <f t="shared" si="7"/>
        <v>435.37609623141873</v>
      </c>
      <c r="W88" s="200">
        <f t="shared" si="8"/>
        <v>309.43615216447694</v>
      </c>
      <c r="X88" s="197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199">
        <v>73.359483398095279</v>
      </c>
      <c r="S89" s="14">
        <v>51.230044842894337</v>
      </c>
      <c r="T89" s="200">
        <f t="shared" si="5"/>
        <v>57.596168108263242</v>
      </c>
      <c r="U89" s="200">
        <f t="shared" si="6"/>
        <v>467.68088503909746</v>
      </c>
      <c r="V89" s="200">
        <f t="shared" si="7"/>
        <v>440.03472434713115</v>
      </c>
      <c r="W89" s="200">
        <f t="shared" si="8"/>
        <v>312.74719282786941</v>
      </c>
      <c r="X89" s="197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199">
        <v>74.13695084100803</v>
      </c>
      <c r="S90" s="14">
        <v>51.772654627706444</v>
      </c>
      <c r="T90" s="200">
        <f t="shared" si="5"/>
        <v>58.205298375628338</v>
      </c>
      <c r="U90" s="200">
        <f t="shared" si="6"/>
        <v>472.62702281010206</v>
      </c>
      <c r="V90" s="200">
        <f t="shared" si="7"/>
        <v>444.68847958980047</v>
      </c>
      <c r="W90" s="200">
        <f t="shared" si="8"/>
        <v>316.05477017966189</v>
      </c>
      <c r="X90" s="197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199">
        <v>74.914286140190612</v>
      </c>
      <c r="S91" s="14">
        <v>52.31515935664919</v>
      </c>
      <c r="T91" s="200">
        <f t="shared" si="5"/>
        <v>58.813798819567964</v>
      </c>
      <c r="U91" s="200">
        <f t="shared" si="6"/>
        <v>477.5680464148918</v>
      </c>
      <c r="V91" s="200">
        <f t="shared" si="7"/>
        <v>449.33742298149923</v>
      </c>
      <c r="W91" s="200">
        <f t="shared" si="8"/>
        <v>319.35892759025404</v>
      </c>
      <c r="X91" s="197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199">
        <v>75.691491167511046</v>
      </c>
      <c r="S92" s="14">
        <v>52.857560497885743</v>
      </c>
      <c r="T92" s="200">
        <f t="shared" si="5"/>
        <v>59.421677237653576</v>
      </c>
      <c r="U92" s="200">
        <f t="shared" si="6"/>
        <v>482.50401916974698</v>
      </c>
      <c r="V92" s="200">
        <f t="shared" si="7"/>
        <v>453.98161409567331</v>
      </c>
      <c r="W92" s="200">
        <f t="shared" si="8"/>
        <v>322.6597074004589</v>
      </c>
      <c r="X92" s="197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199">
        <v>76.468567742311507</v>
      </c>
      <c r="S93" s="14">
        <v>53.39985947917085</v>
      </c>
      <c r="T93" s="200">
        <f t="shared" si="5"/>
        <v>60.028941244426299</v>
      </c>
      <c r="U93" s="200">
        <f t="shared" si="6"/>
        <v>487.43500290474151</v>
      </c>
      <c r="V93" s="200">
        <f t="shared" si="7"/>
        <v>458.62111110741688</v>
      </c>
      <c r="W93" s="200">
        <f t="shared" si="8"/>
        <v>325.95715095723477</v>
      </c>
      <c r="X93" s="197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199">
        <v>77.245517633652227</v>
      </c>
      <c r="S94" s="14">
        <v>53.942057689540938</v>
      </c>
      <c r="T94" s="200">
        <f t="shared" si="5"/>
        <v>60.635598277677921</v>
      </c>
      <c r="U94" s="200">
        <f t="shared" si="6"/>
        <v>492.36105801474469</v>
      </c>
      <c r="V94" s="200">
        <f t="shared" si="7"/>
        <v>463.25597084145932</v>
      </c>
      <c r="W94" s="200">
        <f t="shared" si="8"/>
        <v>329.25129864779109</v>
      </c>
      <c r="X94" s="197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199">
        <v>78.022342562427895</v>
      </c>
      <c r="S95" s="14">
        <v>54.484156480909952</v>
      </c>
      <c r="T95" s="200">
        <f t="shared" si="5"/>
        <v>61.241655604450784</v>
      </c>
      <c r="U95" s="200">
        <f t="shared" si="6"/>
        <v>497.28224350814031</v>
      </c>
      <c r="V95" s="200">
        <f t="shared" si="7"/>
        <v>467.88624881800399</v>
      </c>
      <c r="W95" s="200">
        <f t="shared" si="8"/>
        <v>332.54218993216773</v>
      </c>
      <c r="X95" s="197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199">
        <v>78.799044203363763</v>
      </c>
      <c r="S96" s="14">
        <v>55.026157169576244</v>
      </c>
      <c r="T96" s="200">
        <f t="shared" si="5"/>
        <v>61.847120326769669</v>
      </c>
      <c r="U96" s="200">
        <f t="shared" si="6"/>
        <v>502.19861705336967</v>
      </c>
      <c r="V96" s="200">
        <f t="shared" si="7"/>
        <v>472.51199929652023</v>
      </c>
      <c r="W96" s="200">
        <f t="shared" si="8"/>
        <v>335.82986337435926</v>
      </c>
      <c r="X96" s="197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199">
        <v>79.575624186899944</v>
      </c>
      <c r="S97" s="14">
        <v>55.568061037646871</v>
      </c>
      <c r="T97" s="200">
        <f t="shared" si="5"/>
        <v>62.451999387122903</v>
      </c>
      <c r="U97" s="200">
        <f t="shared" si="6"/>
        <v>507.11023502343795</v>
      </c>
      <c r="V97" s="200">
        <f t="shared" si="7"/>
        <v>477.13327531761894</v>
      </c>
      <c r="W97" s="200">
        <f t="shared" si="8"/>
        <v>339.11435667207735</v>
      </c>
      <c r="X97" s="197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199">
        <v>80.35208410097502</v>
      </c>
      <c r="S98" s="14">
        <v>56.109869334386886</v>
      </c>
      <c r="T98" s="200">
        <f t="shared" si="5"/>
        <v>63.05629957370445</v>
      </c>
      <c r="U98" s="200">
        <f t="shared" si="6"/>
        <v>512.0171525384801</v>
      </c>
      <c r="V98" s="200">
        <f t="shared" si="7"/>
        <v>481.75012874310198</v>
      </c>
      <c r="W98" s="200">
        <f t="shared" si="8"/>
        <v>342.39570668521515</v>
      </c>
      <c r="X98" s="197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199">
        <v>81.128425492709837</v>
      </c>
      <c r="S99" s="14">
        <v>56.651583277494979</v>
      </c>
      <c r="T99" s="200">
        <f t="shared" si="5"/>
        <v>63.660027525430337</v>
      </c>
      <c r="U99" s="200">
        <f t="shared" si="6"/>
        <v>516.91942350649424</v>
      </c>
      <c r="V99" s="200">
        <f t="shared" si="7"/>
        <v>486.36261029428778</v>
      </c>
      <c r="W99" s="200">
        <f t="shared" si="8"/>
        <v>345.67394946308673</v>
      </c>
      <c r="X99" s="197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199">
        <v>81.904649870005883</v>
      </c>
      <c r="S100" s="14">
        <v>57.19320405431526</v>
      </c>
      <c r="T100" s="200">
        <f t="shared" si="5"/>
        <v>64.263189736741936</v>
      </c>
      <c r="U100" s="200">
        <f t="shared" si="6"/>
        <v>521.8171006623445</v>
      </c>
      <c r="V100" s="200">
        <f t="shared" si="7"/>
        <v>490.97076958870838</v>
      </c>
      <c r="W100" s="200">
        <f t="shared" si="8"/>
        <v>348.94912027050867</v>
      </c>
      <c r="X100" s="197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199">
        <v>82.68075870305438</v>
      </c>
      <c r="S101" s="14">
        <v>57.73473282298292</v>
      </c>
      <c r="T101" s="200">
        <f t="shared" si="5"/>
        <v>64.865792562206337</v>
      </c>
      <c r="U101" s="200">
        <f t="shared" si="6"/>
        <v>526.71023560511537</v>
      </c>
      <c r="V101" s="200">
        <f t="shared" si="7"/>
        <v>495.5746551752564</v>
      </c>
      <c r="W101" s="200">
        <f t="shared" si="8"/>
        <v>352.2212536127804</v>
      </c>
      <c r="X101" s="197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199">
        <v>83.45675342577141</v>
      </c>
      <c r="S102" s="14">
        <v>58.276170713514595</v>
      </c>
      <c r="T102" s="200">
        <f t="shared" si="5"/>
        <v>65.467842220924794</v>
      </c>
      <c r="U102" s="200">
        <f t="shared" si="6"/>
        <v>531.59887883390923</v>
      </c>
      <c r="V102" s="200">
        <f t="shared" si="7"/>
        <v>500.17431456786539</v>
      </c>
      <c r="W102" s="200">
        <f t="shared" si="8"/>
        <v>355.49038325962164</v>
      </c>
      <c r="X102" s="197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199">
        <v>84.232635437156702</v>
      </c>
      <c r="S103" s="14">
        <v>58.817518828842111</v>
      </c>
      <c r="T103" s="200">
        <f t="shared" si="5"/>
        <v>66.069344800759623</v>
      </c>
      <c r="U103" s="200">
        <f t="shared" si="6"/>
        <v>536.48307978216803</v>
      </c>
      <c r="V103" s="200">
        <f t="shared" si="7"/>
        <v>504.7697942778035</v>
      </c>
      <c r="W103" s="200">
        <f t="shared" si="8"/>
        <v>358.75654226812475</v>
      </c>
      <c r="X103" s="197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199">
        <v>122.90664053598226</v>
      </c>
      <c r="S104" s="14">
        <v>85.789138405009467</v>
      </c>
      <c r="T104" s="200">
        <f t="shared" si="5"/>
        <v>95.552718143903505</v>
      </c>
      <c r="U104" s="200">
        <f t="shared" si="6"/>
        <v>775.88807132849638</v>
      </c>
      <c r="V104" s="200">
        <f t="shared" si="7"/>
        <v>730.02276661942278</v>
      </c>
      <c r="W104" s="200">
        <f t="shared" si="8"/>
        <v>518.85125952139606</v>
      </c>
      <c r="X104" s="197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199">
        <v>161.40365692597558</v>
      </c>
      <c r="S105" s="14">
        <v>112.61939538734573</v>
      </c>
      <c r="T105" s="200">
        <f t="shared" si="5"/>
        <v>124.14730493195626</v>
      </c>
      <c r="U105" s="200">
        <f t="shared" si="6"/>
        <v>1008.0761160474847</v>
      </c>
      <c r="V105" s="200">
        <f t="shared" si="7"/>
        <v>948.48540968014572</v>
      </c>
      <c r="W105" s="200">
        <f t="shared" si="8"/>
        <v>674.11986578052245</v>
      </c>
      <c r="X105" s="197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199">
        <v>199.7748925531053</v>
      </c>
      <c r="S106" s="14">
        <v>139.34909393187425</v>
      </c>
      <c r="T106" s="200">
        <f t="shared" si="5"/>
        <v>152.09866699982851</v>
      </c>
      <c r="U106" s="200">
        <f t="shared" si="6"/>
        <v>1235.0411760386073</v>
      </c>
      <c r="V106" s="200">
        <f t="shared" si="7"/>
        <v>1162.0338158786897</v>
      </c>
      <c r="W106" s="200">
        <f t="shared" si="8"/>
        <v>825.89576180906874</v>
      </c>
      <c r="X106" s="197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199">
        <v>238.04901635621272</v>
      </c>
      <c r="S107" s="14">
        <v>166.00112908277029</v>
      </c>
      <c r="T107" s="200">
        <f t="shared" si="5"/>
        <v>179.54790489086352</v>
      </c>
      <c r="U107" s="200">
        <f t="shared" si="6"/>
        <v>1457.9289877138117</v>
      </c>
      <c r="V107" s="200">
        <f t="shared" si="7"/>
        <v>1371.7459933661974</v>
      </c>
      <c r="W107" s="200">
        <f t="shared" si="8"/>
        <v>974.94512355738891</v>
      </c>
      <c r="X107" s="197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199">
        <v>276.2443600274384</v>
      </c>
      <c r="S108" s="14">
        <v>192.59015243946592</v>
      </c>
      <c r="T108" s="200">
        <f t="shared" si="5"/>
        <v>206.5864916722183</v>
      </c>
      <c r="U108" s="200">
        <f t="shared" si="6"/>
        <v>1677.4823123784124</v>
      </c>
      <c r="V108" s="200">
        <f t="shared" si="7"/>
        <v>1578.3207963757477</v>
      </c>
      <c r="W108" s="200">
        <f t="shared" si="8"/>
        <v>1121.7646497801454</v>
      </c>
      <c r="X108" s="197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dcterms:created xsi:type="dcterms:W3CDTF">2018-08-22T16:08:20Z</dcterms:created>
  <dcterms:modified xsi:type="dcterms:W3CDTF">2019-05-15T16:38:16Z</dcterms:modified>
</cp:coreProperties>
</file>